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ndrej.leger\Desktop\Energie_prilohy\"/>
    </mc:Choice>
  </mc:AlternateContent>
  <bookViews>
    <workbookView xWindow="0" yWindow="0" windowWidth="20496" windowHeight="8340" activeTab="5"/>
  </bookViews>
  <sheets>
    <sheet name="uvod" sheetId="17" r:id="rId1"/>
    <sheet name="stát A" sheetId="15" r:id="rId2"/>
    <sheet name="stát B" sheetId="16" r:id="rId3"/>
    <sheet name="stát C" sheetId="18" r:id="rId4"/>
    <sheet name="stát D" sheetId="19" r:id="rId5"/>
    <sheet name="stát E" sheetId="20" r:id="rId6"/>
  </sheets>
  <definedNames>
    <definedName name="Print_Titles" localSheetId="1">'stát A'!$1:$1</definedName>
    <definedName name="Print_Titles" localSheetId="2">'stát B'!$1:$1</definedName>
    <definedName name="Print_Titles" localSheetId="3">'stát C'!$1:$1</definedName>
    <definedName name="Print_Titles" localSheetId="4">'stát D'!$1:$1</definedName>
    <definedName name="Print_Titles" localSheetId="5">'stát E'!$1:$1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1" i="15" l="1"/>
  <c r="K11" i="15" s="1"/>
  <c r="D11" i="15"/>
  <c r="J11" i="16"/>
  <c r="K11" i="16" s="1"/>
  <c r="D11" i="16"/>
  <c r="J13" i="18"/>
  <c r="K13" i="18" s="1"/>
  <c r="D13" i="18"/>
  <c r="J13" i="19"/>
  <c r="K13" i="19" s="1"/>
  <c r="D13" i="19"/>
  <c r="J12" i="20"/>
  <c r="K12" i="20" s="1"/>
  <c r="H18" i="20"/>
  <c r="J18" i="20" s="1"/>
  <c r="K18" i="20" s="1"/>
  <c r="D18" i="20"/>
  <c r="H17" i="20"/>
  <c r="J17" i="20" s="1"/>
  <c r="K17" i="20" s="1"/>
  <c r="D17" i="20"/>
  <c r="J16" i="20"/>
  <c r="K16" i="20" s="1"/>
  <c r="D16" i="20"/>
  <c r="J15" i="20"/>
  <c r="K15" i="20" s="1"/>
  <c r="D15" i="20"/>
  <c r="J14" i="20"/>
  <c r="K14" i="20" s="1"/>
  <c r="D14" i="20"/>
  <c r="J13" i="20"/>
  <c r="K13" i="20" s="1"/>
  <c r="D13" i="20"/>
  <c r="D12" i="20"/>
  <c r="J11" i="20"/>
  <c r="K11" i="20" s="1"/>
  <c r="D11" i="20"/>
  <c r="J10" i="20"/>
  <c r="K10" i="20" s="1"/>
  <c r="D10" i="20"/>
  <c r="J9" i="20"/>
  <c r="K9" i="20" s="1"/>
  <c r="D9" i="20"/>
  <c r="J8" i="20"/>
  <c r="K8" i="20" s="1"/>
  <c r="D8" i="20"/>
  <c r="J7" i="20"/>
  <c r="K7" i="20" s="1"/>
  <c r="D7" i="20"/>
  <c r="J6" i="20"/>
  <c r="K6" i="20" s="1"/>
  <c r="D6" i="20"/>
  <c r="K5" i="20"/>
  <c r="J5" i="20"/>
  <c r="D5" i="20"/>
  <c r="J4" i="20"/>
  <c r="K4" i="20" s="1"/>
  <c r="D4" i="20"/>
  <c r="J3" i="20"/>
  <c r="K3" i="20" s="1"/>
  <c r="D3" i="20"/>
  <c r="J2" i="20"/>
  <c r="K2" i="20" s="1"/>
  <c r="D2" i="20"/>
  <c r="J11" i="19"/>
  <c r="K11" i="19" s="1"/>
  <c r="D11" i="19"/>
  <c r="H20" i="19"/>
  <c r="J20" i="19" s="1"/>
  <c r="K20" i="19" s="1"/>
  <c r="D20" i="19"/>
  <c r="H19" i="19"/>
  <c r="J19" i="19" s="1"/>
  <c r="K19" i="19" s="1"/>
  <c r="D19" i="19"/>
  <c r="J18" i="19"/>
  <c r="K18" i="19" s="1"/>
  <c r="D18" i="19"/>
  <c r="J17" i="19"/>
  <c r="K17" i="19" s="1"/>
  <c r="D17" i="19"/>
  <c r="J16" i="19"/>
  <c r="K16" i="19" s="1"/>
  <c r="D16" i="19"/>
  <c r="J15" i="19"/>
  <c r="K15" i="19" s="1"/>
  <c r="D15" i="19"/>
  <c r="J14" i="19"/>
  <c r="K14" i="19" s="1"/>
  <c r="D14" i="19"/>
  <c r="J12" i="19"/>
  <c r="K12" i="19" s="1"/>
  <c r="D12" i="19"/>
  <c r="J10" i="19"/>
  <c r="K10" i="19" s="1"/>
  <c r="D10" i="19"/>
  <c r="J9" i="19"/>
  <c r="K9" i="19" s="1"/>
  <c r="D9" i="19"/>
  <c r="J8" i="19"/>
  <c r="K8" i="19" s="1"/>
  <c r="D8" i="19"/>
  <c r="J7" i="19"/>
  <c r="K7" i="19" s="1"/>
  <c r="D7" i="19"/>
  <c r="J6" i="19"/>
  <c r="K6" i="19" s="1"/>
  <c r="D6" i="19"/>
  <c r="J5" i="19"/>
  <c r="K5" i="19" s="1"/>
  <c r="D5" i="19"/>
  <c r="J4" i="19"/>
  <c r="K4" i="19" s="1"/>
  <c r="D4" i="19"/>
  <c r="J3" i="19"/>
  <c r="K3" i="19" s="1"/>
  <c r="D3" i="19"/>
  <c r="J2" i="19"/>
  <c r="K2" i="19" s="1"/>
  <c r="D2" i="19"/>
  <c r="J14" i="18"/>
  <c r="K14" i="18" s="1"/>
  <c r="J12" i="18"/>
  <c r="K12" i="18" s="1"/>
  <c r="D14" i="18"/>
  <c r="D12" i="18"/>
  <c r="J7" i="18"/>
  <c r="K7" i="18" s="1"/>
  <c r="D7" i="18"/>
  <c r="H20" i="18" l="1"/>
  <c r="J20" i="18" s="1"/>
  <c r="K20" i="18" s="1"/>
  <c r="D20" i="18"/>
  <c r="H19" i="18"/>
  <c r="J19" i="18" s="1"/>
  <c r="K19" i="18" s="1"/>
  <c r="D19" i="18"/>
  <c r="J18" i="18"/>
  <c r="K18" i="18" s="1"/>
  <c r="D18" i="18"/>
  <c r="J17" i="18"/>
  <c r="K17" i="18" s="1"/>
  <c r="D17" i="18"/>
  <c r="J16" i="18"/>
  <c r="K16" i="18" s="1"/>
  <c r="D16" i="18"/>
  <c r="J15" i="18"/>
  <c r="K15" i="18" s="1"/>
  <c r="D15" i="18"/>
  <c r="J11" i="18"/>
  <c r="K11" i="18" s="1"/>
  <c r="D11" i="18"/>
  <c r="J10" i="18"/>
  <c r="K10" i="18" s="1"/>
  <c r="D10" i="18"/>
  <c r="J9" i="18"/>
  <c r="K9" i="18" s="1"/>
  <c r="D9" i="18"/>
  <c r="J8" i="18"/>
  <c r="K8" i="18" s="1"/>
  <c r="D8" i="18"/>
  <c r="J6" i="18"/>
  <c r="K6" i="18" s="1"/>
  <c r="D6" i="18"/>
  <c r="J5" i="18"/>
  <c r="K5" i="18" s="1"/>
  <c r="D5" i="18"/>
  <c r="J4" i="18"/>
  <c r="K4" i="18" s="1"/>
  <c r="D4" i="18"/>
  <c r="J3" i="18"/>
  <c r="K3" i="18" s="1"/>
  <c r="D3" i="18"/>
  <c r="J2" i="18"/>
  <c r="K2" i="18" s="1"/>
  <c r="D2" i="18"/>
  <c r="J9" i="16"/>
  <c r="K9" i="16" s="1"/>
  <c r="D9" i="16"/>
  <c r="J7" i="15"/>
  <c r="H19" i="16"/>
  <c r="J19" i="16" s="1"/>
  <c r="K19" i="16" s="1"/>
  <c r="D19" i="16"/>
  <c r="H18" i="16"/>
  <c r="J18" i="16" s="1"/>
  <c r="K18" i="16" s="1"/>
  <c r="D18" i="16"/>
  <c r="J17" i="16"/>
  <c r="K17" i="16" s="1"/>
  <c r="D17" i="16"/>
  <c r="J16" i="16"/>
  <c r="K16" i="16" s="1"/>
  <c r="D16" i="16"/>
  <c r="J15" i="16"/>
  <c r="K15" i="16" s="1"/>
  <c r="D15" i="16"/>
  <c r="J14" i="16"/>
  <c r="K14" i="16" s="1"/>
  <c r="D14" i="16"/>
  <c r="J13" i="16"/>
  <c r="K13" i="16" s="1"/>
  <c r="D13" i="16"/>
  <c r="J12" i="16"/>
  <c r="K12" i="16" s="1"/>
  <c r="D12" i="16"/>
  <c r="J10" i="16"/>
  <c r="K10" i="16" s="1"/>
  <c r="D10" i="16"/>
  <c r="J8" i="16"/>
  <c r="K8" i="16" s="1"/>
  <c r="D8" i="16"/>
  <c r="J7" i="16"/>
  <c r="K7" i="16" s="1"/>
  <c r="D7" i="16"/>
  <c r="J6" i="16"/>
  <c r="K6" i="16" s="1"/>
  <c r="D6" i="16"/>
  <c r="J5" i="16"/>
  <c r="K5" i="16" s="1"/>
  <c r="D5" i="16"/>
  <c r="J4" i="16"/>
  <c r="K4" i="16" s="1"/>
  <c r="D4" i="16"/>
  <c r="J3" i="16"/>
  <c r="K3" i="16" s="1"/>
  <c r="D3" i="16"/>
  <c r="J2" i="16"/>
  <c r="K2" i="16" s="1"/>
  <c r="D2" i="16"/>
  <c r="H19" i="15"/>
  <c r="J19" i="15" s="1"/>
  <c r="K19" i="15" s="1"/>
  <c r="D19" i="15"/>
  <c r="H18" i="15"/>
  <c r="J18" i="15" s="1"/>
  <c r="K18" i="15" s="1"/>
  <c r="D18" i="15"/>
  <c r="J17" i="15"/>
  <c r="K17" i="15" s="1"/>
  <c r="D17" i="15"/>
  <c r="J16" i="15"/>
  <c r="K16" i="15" s="1"/>
  <c r="J15" i="15"/>
  <c r="K15" i="15" s="1"/>
  <c r="D16" i="15"/>
  <c r="D15" i="15"/>
  <c r="J14" i="15"/>
  <c r="K14" i="15" s="1"/>
  <c r="J13" i="15"/>
  <c r="K13" i="15" s="1"/>
  <c r="D13" i="15"/>
  <c r="D14" i="15"/>
  <c r="J12" i="15" l="1"/>
  <c r="K12" i="15" s="1"/>
  <c r="D12" i="15"/>
  <c r="J10" i="15"/>
  <c r="K10" i="15" s="1"/>
  <c r="D10" i="15"/>
  <c r="J9" i="15"/>
  <c r="K9" i="15" s="1"/>
  <c r="D9" i="15"/>
  <c r="K8" i="15"/>
  <c r="J8" i="15"/>
  <c r="K7" i="15"/>
  <c r="D7" i="15"/>
  <c r="D8" i="15"/>
  <c r="J6" i="15"/>
  <c r="K6" i="15" s="1"/>
  <c r="D6" i="15"/>
  <c r="J5" i="15"/>
  <c r="K5" i="15" s="1"/>
  <c r="D5" i="15"/>
  <c r="K4" i="15"/>
  <c r="J4" i="15"/>
  <c r="J3" i="15"/>
  <c r="K3" i="15" s="1"/>
  <c r="D3" i="15"/>
  <c r="D4" i="15"/>
  <c r="J2" i="15"/>
  <c r="K2" i="15" s="1"/>
  <c r="D2" i="15"/>
</calcChain>
</file>

<file path=xl/sharedStrings.xml><?xml version="1.0" encoding="utf-8"?>
<sst xmlns="http://schemas.openxmlformats.org/spreadsheetml/2006/main" count="258" uniqueCount="69">
  <si>
    <t>typ elektrárny</t>
  </si>
  <si>
    <t>Vodní elektrárna s přehradou 14 mil. kub. metrů</t>
  </si>
  <si>
    <t>Vodní elektrárna s přehradou 700 mil. kub. metrů</t>
  </si>
  <si>
    <t>Přečerpávací VE, dvě nádrže po 2,5 mil. kub. metrů</t>
  </si>
  <si>
    <t>poplatky a kompenzace</t>
  </si>
  <si>
    <t>Přílivová vodní elektrárna</t>
  </si>
  <si>
    <t>Větrná turbína (105 metrů)</t>
  </si>
  <si>
    <t>Větrný park s 21 turbínami</t>
  </si>
  <si>
    <t>roční spotřeba paliva</t>
  </si>
  <si>
    <t>1,5 tuny plynu za minutu</t>
  </si>
  <si>
    <t>Geotermální elektrárna</t>
  </si>
  <si>
    <t>Malá solární elektrárna</t>
  </si>
  <si>
    <t>Fotovoltaický park</t>
  </si>
  <si>
    <t>Bioplynová stanice</t>
  </si>
  <si>
    <t>Dva bloky uhelné elektrárny s možností spalovat biomasu</t>
  </si>
  <si>
    <t>8 000 tun biomasy</t>
  </si>
  <si>
    <t>roční množství vyrobené elektřiny (GWh)</t>
  </si>
  <si>
    <t>náklady na stavbu (miliardy Kč)</t>
  </si>
  <si>
    <t>roční náklady na provoz (miliardy Kč)</t>
  </si>
  <si>
    <t>roční cena paliva (miliardy Kč)</t>
  </si>
  <si>
    <t>celkové náklady na jeden rok (miliardy Kč)</t>
  </si>
  <si>
    <t>celkové náklady za 20 let (miliardy Kč)</t>
  </si>
  <si>
    <t>roční doba provozu (hodiny)</t>
  </si>
  <si>
    <t>max. výkon (MW)</t>
  </si>
  <si>
    <t>MVE (150 kW) bez úpravy toku</t>
  </si>
  <si>
    <t>42 mil. Kč</t>
  </si>
  <si>
    <t>2,1 mld. Kč</t>
  </si>
  <si>
    <t xml:space="preserve">25 mil. Kč  </t>
  </si>
  <si>
    <t>Dva bloky jaderné elektrárny - palivo vlastní těžba</t>
  </si>
  <si>
    <t>Dva bloky jaderné elektrárny - palivo nákup burza</t>
  </si>
  <si>
    <t>3024 kg palivo</t>
  </si>
  <si>
    <t>0,88 mld./rok</t>
  </si>
  <si>
    <t>28,8 mil./rok</t>
  </si>
  <si>
    <t>1,9 mil. tun  uhlí</t>
  </si>
  <si>
    <t>1,2 mil. tun uhlí</t>
  </si>
  <si>
    <t>18 mil. /rok</t>
  </si>
  <si>
    <t>0,9 mil. t uhlí a  1,3 mil. t biomas.</t>
  </si>
  <si>
    <t>Roční spotřeba státu A</t>
  </si>
  <si>
    <t xml:space="preserve">VIDA! školám - propojení formálního a neformálního vzdělávání
CZ.02.3.68/0.0/0.0/16_032/0008290
Program: Dva dny s energií
</t>
  </si>
  <si>
    <t>Na jednotlivých listech jsou modelová řešení pro jednotlivé státy. Hodnoty se v jednotlivých státech liší podle klimatických podmínek, možnosti vlastní těžby a jiných ukazatelů. Většinou není jen jedno správné řešení, variant je více, mohou pocházet z různých předpokladů. Hodnoty v modelovém řešení slouží pouze ke kontrole řádové správnosti získaných dat.</t>
  </si>
  <si>
    <t>Modelové řešní výpočtů</t>
  </si>
  <si>
    <t>Tento stát má zásoby uranu, může se rozhodnout, zda surovinu vytěží (s respektováním všech poplatků) nebo koupí na surovinové burze. Velmi příznivá je zde situace pro geotermální energii. Všechny ostatní elektrárny musí nakupovat palivo za burzovní ceny. Přílivovou elektrárnu zde nelze použít.</t>
  </si>
  <si>
    <t>0,898 mld./rok</t>
  </si>
  <si>
    <t>Dva bloky hnědouhelné elektrárny - nákup burza</t>
  </si>
  <si>
    <t>Dva bloky hnědouhelné elektrárny - vlastní těžba</t>
  </si>
  <si>
    <t>504 mil./rok</t>
  </si>
  <si>
    <t>Paroplynová elektrárna s proměnlivým výkonem - plyn burza</t>
  </si>
  <si>
    <t>Paroplynová elektrárna s proměnlivým výkonem - plyn těžba</t>
  </si>
  <si>
    <t>Paroplynová elektrárna s proměnlivým výkonem - ropa těžba</t>
  </si>
  <si>
    <t>600 l oleje za minutu</t>
  </si>
  <si>
    <t>Dva bloky hnědouhelné elektrárny - palivo burza</t>
  </si>
  <si>
    <t>Čtyři bloky moderní černouhelné elektrárny, burza</t>
  </si>
  <si>
    <t>Paroplynová elektrárna s proměnlivým výkonem, burza</t>
  </si>
  <si>
    <t>Čtyři bloky moderní černouhelné elektrárny - palivo burza</t>
  </si>
  <si>
    <t>Čtyři bloky moderní černouhelné elektrárny, těžba</t>
  </si>
  <si>
    <t>318 mil. /rok</t>
  </si>
  <si>
    <t>25 mil. /rok</t>
  </si>
  <si>
    <t>63,2 mil./rok</t>
  </si>
  <si>
    <t>K dispozici jsou ropa a černé uhlí, při vlastní těžbě je třeba započítat kompenzace. Nelze použít geotermální energii.</t>
  </si>
  <si>
    <t>Paroplynová elektrárna s proměnlivým výkonem - ropa burza</t>
  </si>
  <si>
    <t>25 mil./rok</t>
  </si>
  <si>
    <t>Stát E disponuje obrovskými ložisky černého uhlí, moc se nevyplatí fotovoltaické elektrárny.</t>
  </si>
  <si>
    <t>33,5 mil./rok</t>
  </si>
  <si>
    <t>Roční spotřeba státu E</t>
  </si>
  <si>
    <t>Roční spotřeba státu D</t>
  </si>
  <si>
    <t>Roční spotřeba státu C</t>
  </si>
  <si>
    <t>Roční spotřeba státu B</t>
  </si>
  <si>
    <t>Stát B má k dispozici ložiska hnědého uhlí, může si vybrat, zda je těžit (započítat kompenzační poplatek) nebo nakoupit na burze. Rozdíl je 2 miliardy Kč. Vhodné jsou zde podmínky pro geotermální elektrárnu a rovněž je zde nadprůměrný sluneční svit. Nelze použít přílivovou elektrárnu.</t>
  </si>
  <si>
    <t>Stát C má zásoby plynu a ropy, může si vybrat zda těžit (nutné kompenzace), nebo nakupovat na burze. Do paroplynových elektráren lze použít i ropu (topný olej). Nelze využít geotermální energii.</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</si>
</sst>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000"/>
    <numFmt numFmtId="165" formatCode="0.000"/>
    <numFmt numFmtId="166" formatCode="0.0"/>
    <numFmt numFmtId="167" formatCode="0.0000"/>
    <numFmt numFmtId="168" formatCode="0.000000"/>
  </numFmts>
  <fonts count="8" x14ac:knownFonts="1">
    <font>
      <sz val="11"/>
      <color theme="1"/>
      <name val="Calibri"/>
      <family val="2"/>
      <charset val="238"/>
      <scheme val="minor"/>
    </font>
    <font>
      <b/>
      <sz val="11"/>
      <color theme="1"/>
      <name val="Calibri"/>
      <family val="2"/>
      <charset val="238"/>
      <scheme val="minor"/>
    </font>
    <font>
      <sz val="11"/>
      <color rgb="FFFF0000"/>
      <name val="Calibri"/>
      <family val="2"/>
      <charset val="238"/>
      <scheme val="minor"/>
    </font>
    <font>
      <b/>
      <sz val="11"/>
      <color rgb="FFFF0000"/>
      <name val="Calibri"/>
      <family val="2"/>
      <charset val="238"/>
      <scheme val="minor"/>
    </font>
    <font>
      <sz val="16"/>
      <color theme="1"/>
      <name val="Times New Roman"/>
      <family val="1"/>
      <charset val="238"/>
    </font>
    <font>
      <sz val="14"/>
      <color theme="1"/>
      <name val="Calibri"/>
      <family val="2"/>
      <charset val="238"/>
      <scheme val="minor"/>
    </font>
    <font>
      <b/>
      <sz val="16"/>
      <color theme="1"/>
      <name val="Calibri"/>
      <family val="2"/>
      <charset val="238"/>
      <scheme val="minor"/>
    </font>
    <font>
      <sz val="12"/>
      <color theme="1"/>
      <name val="Calibri"/>
      <family val="2"/>
      <charset val="23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1" fillId="0" borderId="1" xfId="0" applyFont="1" applyBorder="1" applyAlignment="1">
      <alignment horizontal="center" wrapText="1"/>
    </xf>
    <xf numFmtId="0" fontId="0" fillId="0" borderId="1" xfId="0" applyBorder="1" applyAlignment="1">
      <alignment wrapText="1"/>
    </xf>
    <xf numFmtId="0" fontId="3" fillId="0" borderId="1" xfId="0" applyFont="1" applyBorder="1" applyAlignment="1">
      <alignment horizontal="center" wrapText="1"/>
    </xf>
    <xf numFmtId="164" fontId="0" fillId="0" borderId="1" xfId="0" applyNumberFormat="1" applyBorder="1" applyAlignment="1">
      <alignment wrapText="1"/>
    </xf>
    <xf numFmtId="165" fontId="0" fillId="0" borderId="1" xfId="0" applyNumberFormat="1" applyBorder="1" applyAlignment="1">
      <alignment wrapText="1"/>
    </xf>
    <xf numFmtId="1" fontId="0" fillId="0" borderId="1" xfId="0" applyNumberFormat="1" applyBorder="1" applyAlignment="1">
      <alignment wrapText="1"/>
    </xf>
    <xf numFmtId="0" fontId="2" fillId="0" borderId="1" xfId="0" applyFont="1" applyBorder="1" applyAlignment="1">
      <alignment wrapText="1"/>
    </xf>
    <xf numFmtId="0" fontId="2" fillId="0" borderId="0" xfId="0" applyFont="1"/>
    <xf numFmtId="165" fontId="2" fillId="0" borderId="1" xfId="0" applyNumberFormat="1" applyFont="1" applyBorder="1" applyAlignment="1">
      <alignment wrapText="1"/>
    </xf>
    <xf numFmtId="166" fontId="2" fillId="0" borderId="1" xfId="0" applyNumberFormat="1" applyFont="1" applyBorder="1" applyAlignment="1">
      <alignment wrapText="1"/>
    </xf>
    <xf numFmtId="2" fontId="0" fillId="0" borderId="1" xfId="0" applyNumberFormat="1" applyBorder="1" applyAlignment="1">
      <alignment wrapText="1"/>
    </xf>
    <xf numFmtId="167" fontId="0" fillId="0" borderId="1" xfId="0" applyNumberFormat="1" applyBorder="1" applyAlignment="1">
      <alignment wrapText="1"/>
    </xf>
    <xf numFmtId="168" fontId="0" fillId="0" borderId="1" xfId="0" applyNumberFormat="1" applyBorder="1" applyAlignment="1">
      <alignment wrapText="1"/>
    </xf>
    <xf numFmtId="164" fontId="2" fillId="0" borderId="1" xfId="0" applyNumberFormat="1" applyFont="1" applyBorder="1" applyAlignment="1">
      <alignment wrapText="1"/>
    </xf>
    <xf numFmtId="0" fontId="0" fillId="0" borderId="1" xfId="0" applyFill="1" applyBorder="1" applyAlignment="1">
      <alignment wrapText="1"/>
    </xf>
    <xf numFmtId="0" fontId="0" fillId="0" borderId="1" xfId="0" applyBorder="1"/>
    <xf numFmtId="0" fontId="2" fillId="0" borderId="1" xfId="0" applyFont="1" applyBorder="1"/>
    <xf numFmtId="0" fontId="4" fillId="0" borderId="0" xfId="0" applyFont="1" applyAlignment="1">
      <alignment horizontal="center" wrapText="1"/>
    </xf>
    <xf numFmtId="0" fontId="5" fillId="0" borderId="0" xfId="0" applyFont="1" applyAlignment="1">
      <alignment horizontal="center" wrapText="1"/>
    </xf>
    <xf numFmtId="0" fontId="6" fillId="0" borderId="0" xfId="0" applyFont="1" applyAlignment="1">
      <alignment horizontal="center"/>
    </xf>
    <xf numFmtId="0" fontId="7" fillId="0" borderId="0" xfId="0" applyFont="1" applyAlignment="1">
      <alignment horizontal="left" wrapText="1"/>
    </xf>
    <xf numFmtId="0" fontId="7" fillId="0" borderId="0" xfId="0" applyFont="1" applyAlignment="1">
      <alignment horizont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1</xdr:col>
      <xdr:colOff>219075</xdr:colOff>
      <xdr:row>9</xdr:row>
      <xdr:rowOff>0</xdr:rowOff>
    </xdr:from>
    <xdr:to>
      <xdr:col>11</xdr:col>
      <xdr:colOff>602846</xdr:colOff>
      <xdr:row>16</xdr:row>
      <xdr:rowOff>104602</xdr:rowOff>
    </xdr:to>
    <xdr:pic>
      <xdr:nvPicPr>
        <xdr:cNvPr id="2" name="Obráze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8675" y="4648200"/>
          <a:ext cx="6479771" cy="14381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24</xdr:row>
      <xdr:rowOff>28575</xdr:rowOff>
    </xdr:from>
    <xdr:to>
      <xdr:col>7</xdr:col>
      <xdr:colOff>126596</xdr:colOff>
      <xdr:row>31</xdr:row>
      <xdr:rowOff>133177</xdr:rowOff>
    </xdr:to>
    <xdr:pic>
      <xdr:nvPicPr>
        <xdr:cNvPr id="2" name="Obráze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9363075"/>
          <a:ext cx="6479771" cy="14381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24</xdr:row>
      <xdr:rowOff>76200</xdr:rowOff>
    </xdr:from>
    <xdr:to>
      <xdr:col>8</xdr:col>
      <xdr:colOff>12296</xdr:colOff>
      <xdr:row>31</xdr:row>
      <xdr:rowOff>180802</xdr:rowOff>
    </xdr:to>
    <xdr:pic>
      <xdr:nvPicPr>
        <xdr:cNvPr id="2" name="Obráze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9382125"/>
          <a:ext cx="6479771" cy="143810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24</xdr:row>
      <xdr:rowOff>0</xdr:rowOff>
    </xdr:from>
    <xdr:to>
      <xdr:col>7</xdr:col>
      <xdr:colOff>438150</xdr:colOff>
      <xdr:row>30</xdr:row>
      <xdr:rowOff>173992</xdr:rowOff>
    </xdr:to>
    <xdr:pic>
      <xdr:nvPicPr>
        <xdr:cNvPr id="2" name="Obráze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944100"/>
          <a:ext cx="5934075" cy="13169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25</xdr:row>
      <xdr:rowOff>1</xdr:rowOff>
    </xdr:from>
    <xdr:to>
      <xdr:col>6</xdr:col>
      <xdr:colOff>76200</xdr:colOff>
      <xdr:row>30</xdr:row>
      <xdr:rowOff>161553</xdr:rowOff>
    </xdr:to>
    <xdr:pic>
      <xdr:nvPicPr>
        <xdr:cNvPr id="2" name="Obráze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867901"/>
          <a:ext cx="5019675" cy="111405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28</xdr:row>
      <xdr:rowOff>0</xdr:rowOff>
    </xdr:from>
    <xdr:to>
      <xdr:col>8</xdr:col>
      <xdr:colOff>155171</xdr:colOff>
      <xdr:row>35</xdr:row>
      <xdr:rowOff>104602</xdr:rowOff>
    </xdr:to>
    <xdr:pic>
      <xdr:nvPicPr>
        <xdr:cNvPr id="2" name="Obráze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9591675"/>
          <a:ext cx="6479771" cy="1438102"/>
        </a:xfrm>
        <a:prstGeom prst="rect">
          <a:avLst/>
        </a:prstGeom>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K7"/>
  <sheetViews>
    <sheetView zoomScaleNormal="100" workbookViewId="0"/>
  </sheetViews>
  <sheetFormatPr defaultRowHeight="14.4" x14ac:dyDescent="0.3"/>
  <sheetData>
    <row r="4" spans="2:11" ht="110.25" customHeight="1" x14ac:dyDescent="0.4">
      <c r="B4" s="18" t="s">
        <v>38</v>
      </c>
      <c r="C4" s="18"/>
      <c r="D4" s="18"/>
      <c r="E4" s="18"/>
      <c r="F4" s="18"/>
      <c r="G4" s="18"/>
      <c r="H4" s="18"/>
      <c r="I4" s="18"/>
      <c r="J4" s="18"/>
      <c r="K4" s="18"/>
    </row>
    <row r="6" spans="2:11" ht="21" x14ac:dyDescent="0.4">
      <c r="D6" s="20" t="s">
        <v>40</v>
      </c>
      <c r="E6" s="20"/>
      <c r="F6" s="20"/>
      <c r="G6" s="20"/>
      <c r="H6" s="20"/>
      <c r="I6" s="20"/>
    </row>
    <row r="7" spans="2:11" ht="114.75" customHeight="1" x14ac:dyDescent="0.35">
      <c r="B7" s="19" t="s">
        <v>39</v>
      </c>
      <c r="C7" s="19"/>
      <c r="D7" s="19"/>
      <c r="E7" s="19"/>
      <c r="F7" s="19"/>
      <c r="G7" s="19"/>
      <c r="H7" s="19"/>
      <c r="I7" s="19"/>
      <c r="J7" s="19"/>
      <c r="K7" s="19"/>
    </row>
  </sheetData>
  <mergeCells count="3">
    <mergeCell ref="B4:K4"/>
    <mergeCell ref="B7:K7"/>
    <mergeCell ref="D6:I6"/>
  </mergeCells>
  <pageMargins left="0.7" right="0.7" top="0.78740157499999996" bottom="0.78740157499999996"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topLeftCell="A13" zoomScaleNormal="100" workbookViewId="0">
      <selection activeCell="R33" sqref="R33"/>
    </sheetView>
  </sheetViews>
  <sheetFormatPr defaultRowHeight="14.4" x14ac:dyDescent="0.3"/>
  <cols>
    <col min="1" max="1" width="32.44140625" customWidth="1"/>
    <col min="4" max="4" width="10.44140625" style="8" customWidth="1"/>
    <col min="5" max="5" width="12.5546875" customWidth="1"/>
    <col min="6" max="6" width="12.44140625" customWidth="1"/>
    <col min="8" max="8" width="11.5546875" customWidth="1"/>
    <col min="9" max="9" width="12" customWidth="1"/>
    <col min="10" max="10" width="9.88671875" customWidth="1"/>
    <col min="11" max="11" width="10" style="8" bestFit="1" customWidth="1"/>
    <col min="14" max="14" width="12" bestFit="1" customWidth="1"/>
    <col min="15" max="15" width="10" bestFit="1" customWidth="1"/>
    <col min="16" max="16" width="11" bestFit="1" customWidth="1"/>
    <col min="17" max="17" width="12" bestFit="1" customWidth="1"/>
  </cols>
  <sheetData>
    <row r="1" spans="1:11" ht="86.4" x14ac:dyDescent="0.3">
      <c r="A1" s="1" t="s">
        <v>0</v>
      </c>
      <c r="B1" s="1" t="s">
        <v>23</v>
      </c>
      <c r="C1" s="1" t="s">
        <v>22</v>
      </c>
      <c r="D1" s="3" t="s">
        <v>16</v>
      </c>
      <c r="E1" s="1" t="s">
        <v>17</v>
      </c>
      <c r="F1" s="1" t="s">
        <v>18</v>
      </c>
      <c r="G1" s="1" t="s">
        <v>8</v>
      </c>
      <c r="H1" s="1" t="s">
        <v>19</v>
      </c>
      <c r="I1" s="1" t="s">
        <v>4</v>
      </c>
      <c r="J1" s="1" t="s">
        <v>20</v>
      </c>
      <c r="K1" s="3" t="s">
        <v>21</v>
      </c>
    </row>
    <row r="2" spans="1:11" x14ac:dyDescent="0.3">
      <c r="A2" s="2" t="s">
        <v>24</v>
      </c>
      <c r="B2" s="2">
        <v>0.15</v>
      </c>
      <c r="C2" s="2">
        <v>5256</v>
      </c>
      <c r="D2" s="7">
        <f>B2*C2/1000</f>
        <v>0.78839999999999999</v>
      </c>
      <c r="E2" s="2">
        <v>3.2000000000000001E-2</v>
      </c>
      <c r="F2" s="4">
        <v>1.4999999999999999E-4</v>
      </c>
      <c r="G2" s="2">
        <v>0</v>
      </c>
      <c r="H2" s="2">
        <v>0</v>
      </c>
      <c r="I2" s="2">
        <v>0</v>
      </c>
      <c r="J2" s="4">
        <f>F2</f>
        <v>1.4999999999999999E-4</v>
      </c>
      <c r="K2" s="9">
        <f>E2+20*J2</f>
        <v>3.5000000000000003E-2</v>
      </c>
    </row>
    <row r="3" spans="1:11" ht="28.8" x14ac:dyDescent="0.3">
      <c r="A3" s="2" t="s">
        <v>1</v>
      </c>
      <c r="B3" s="2">
        <v>120</v>
      </c>
      <c r="C3" s="2">
        <v>2190</v>
      </c>
      <c r="D3" s="7">
        <f t="shared" ref="D3:D19" si="0">B3*C3/1000</f>
        <v>262.8</v>
      </c>
      <c r="E3" s="2">
        <v>10</v>
      </c>
      <c r="F3" s="5">
        <v>0.03</v>
      </c>
      <c r="G3" s="2">
        <v>0</v>
      </c>
      <c r="H3" s="2">
        <v>0</v>
      </c>
      <c r="I3" s="2" t="s">
        <v>25</v>
      </c>
      <c r="J3" s="5">
        <f>F3</f>
        <v>0.03</v>
      </c>
      <c r="K3" s="9">
        <f>E3+0.042+(20*J3)</f>
        <v>10.641999999999999</v>
      </c>
    </row>
    <row r="4" spans="1:11" ht="28.8" x14ac:dyDescent="0.3">
      <c r="A4" s="2" t="s">
        <v>1</v>
      </c>
      <c r="B4" s="2">
        <v>240</v>
      </c>
      <c r="C4" s="2">
        <v>2190</v>
      </c>
      <c r="D4" s="7">
        <f t="shared" si="0"/>
        <v>525.6</v>
      </c>
      <c r="E4" s="2">
        <v>13</v>
      </c>
      <c r="F4" s="5">
        <v>0.03</v>
      </c>
      <c r="G4" s="2">
        <v>0</v>
      </c>
      <c r="H4" s="2">
        <v>0</v>
      </c>
      <c r="I4" s="2" t="s">
        <v>25</v>
      </c>
      <c r="J4" s="5">
        <f>F4</f>
        <v>0.03</v>
      </c>
      <c r="K4" s="9">
        <f>E4+0.042+(20*J4)</f>
        <v>13.641999999999999</v>
      </c>
    </row>
    <row r="5" spans="1:11" ht="28.8" x14ac:dyDescent="0.3">
      <c r="A5" s="2" t="s">
        <v>2</v>
      </c>
      <c r="B5" s="2">
        <v>360</v>
      </c>
      <c r="C5" s="2">
        <v>2190</v>
      </c>
      <c r="D5" s="7">
        <f t="shared" si="0"/>
        <v>788.4</v>
      </c>
      <c r="E5" s="2">
        <v>19</v>
      </c>
      <c r="F5" s="5">
        <v>0.1</v>
      </c>
      <c r="G5" s="2">
        <v>0</v>
      </c>
      <c r="H5" s="2">
        <v>0</v>
      </c>
      <c r="I5" s="2" t="s">
        <v>26</v>
      </c>
      <c r="J5" s="5">
        <f>F5</f>
        <v>0.1</v>
      </c>
      <c r="K5" s="9">
        <f>E5+2.1+(20*J5)</f>
        <v>23.1</v>
      </c>
    </row>
    <row r="6" spans="1:11" ht="28.8" x14ac:dyDescent="0.3">
      <c r="A6" s="2" t="s">
        <v>3</v>
      </c>
      <c r="B6" s="2">
        <v>650</v>
      </c>
      <c r="C6" s="2">
        <v>1600</v>
      </c>
      <c r="D6" s="7">
        <f t="shared" si="0"/>
        <v>1040</v>
      </c>
      <c r="E6" s="2">
        <v>12</v>
      </c>
      <c r="F6" s="5">
        <v>0.08</v>
      </c>
      <c r="G6" s="2">
        <v>0</v>
      </c>
      <c r="H6" s="2">
        <v>0</v>
      </c>
      <c r="I6" s="2" t="s">
        <v>27</v>
      </c>
      <c r="J6" s="5">
        <f>F6</f>
        <v>0.08</v>
      </c>
      <c r="K6" s="9">
        <f>E6+0.025+(20*J6)</f>
        <v>13.625</v>
      </c>
    </row>
    <row r="7" spans="1:11" ht="28.8" x14ac:dyDescent="0.3">
      <c r="A7" s="2" t="s">
        <v>28</v>
      </c>
      <c r="B7" s="2">
        <v>2000</v>
      </c>
      <c r="C7" s="2">
        <v>8184</v>
      </c>
      <c r="D7" s="7">
        <f t="shared" si="0"/>
        <v>16368</v>
      </c>
      <c r="E7" s="2">
        <v>320</v>
      </c>
      <c r="F7" s="6">
        <v>2</v>
      </c>
      <c r="G7" s="2" t="s">
        <v>30</v>
      </c>
      <c r="H7" s="2">
        <v>1.81</v>
      </c>
      <c r="I7" s="2" t="s">
        <v>42</v>
      </c>
      <c r="J7" s="5">
        <f>F7+H7+0.898</f>
        <v>4.7080000000000002</v>
      </c>
      <c r="K7" s="9">
        <f t="shared" ref="K7:K12" si="1">E7+20*J7</f>
        <v>414.15999999999997</v>
      </c>
    </row>
    <row r="8" spans="1:11" ht="28.8" x14ac:dyDescent="0.3">
      <c r="A8" s="2" t="s">
        <v>29</v>
      </c>
      <c r="B8" s="2">
        <v>2000</v>
      </c>
      <c r="C8" s="2">
        <v>8184</v>
      </c>
      <c r="D8" s="7">
        <f t="shared" si="0"/>
        <v>16368</v>
      </c>
      <c r="E8" s="2">
        <v>320</v>
      </c>
      <c r="F8" s="6">
        <v>2</v>
      </c>
      <c r="G8" s="2" t="s">
        <v>30</v>
      </c>
      <c r="H8" s="2">
        <v>2.57</v>
      </c>
      <c r="I8" s="2" t="s">
        <v>31</v>
      </c>
      <c r="J8" s="5">
        <f>F8+H8+0.88</f>
        <v>5.45</v>
      </c>
      <c r="K8" s="9">
        <f t="shared" si="1"/>
        <v>429</v>
      </c>
    </row>
    <row r="9" spans="1:11" ht="28.8" x14ac:dyDescent="0.3">
      <c r="A9" s="2" t="s">
        <v>50</v>
      </c>
      <c r="B9" s="2">
        <v>960</v>
      </c>
      <c r="C9" s="2">
        <v>7296</v>
      </c>
      <c r="D9" s="7">
        <f t="shared" si="0"/>
        <v>7004.16</v>
      </c>
      <c r="E9" s="2">
        <v>21</v>
      </c>
      <c r="F9" s="5">
        <v>0.06</v>
      </c>
      <c r="G9" s="2" t="s">
        <v>33</v>
      </c>
      <c r="H9" s="2">
        <v>2.66</v>
      </c>
      <c r="I9" s="2" t="s">
        <v>32</v>
      </c>
      <c r="J9" s="5">
        <f>F9+H9+0.0288</f>
        <v>2.7488000000000001</v>
      </c>
      <c r="K9" s="9">
        <f t="shared" si="1"/>
        <v>75.975999999999999</v>
      </c>
    </row>
    <row r="10" spans="1:11" ht="28.8" x14ac:dyDescent="0.3">
      <c r="A10" s="2" t="s">
        <v>53</v>
      </c>
      <c r="B10" s="2">
        <v>600</v>
      </c>
      <c r="C10" s="2">
        <v>7296</v>
      </c>
      <c r="D10" s="7">
        <f t="shared" si="0"/>
        <v>4377.6000000000004</v>
      </c>
      <c r="E10" s="2">
        <v>20</v>
      </c>
      <c r="F10" s="5">
        <v>0.05</v>
      </c>
      <c r="G10" s="2" t="s">
        <v>34</v>
      </c>
      <c r="H10" s="2">
        <v>3.036</v>
      </c>
      <c r="I10" s="2" t="s">
        <v>35</v>
      </c>
      <c r="J10" s="5">
        <f>F10+H10+0.018</f>
        <v>3.1039999999999996</v>
      </c>
      <c r="K10" s="9">
        <f t="shared" si="1"/>
        <v>82.079999999999984</v>
      </c>
    </row>
    <row r="11" spans="1:11" ht="43.2" x14ac:dyDescent="0.3">
      <c r="A11" s="2" t="s">
        <v>59</v>
      </c>
      <c r="B11" s="2">
        <v>820</v>
      </c>
      <c r="C11" s="2">
        <v>6840</v>
      </c>
      <c r="D11" s="7">
        <f t="shared" si="0"/>
        <v>5608.8</v>
      </c>
      <c r="E11" s="2">
        <v>20</v>
      </c>
      <c r="F11" s="4">
        <v>0.05</v>
      </c>
      <c r="G11" s="2" t="s">
        <v>49</v>
      </c>
      <c r="H11" s="2">
        <v>2.71</v>
      </c>
      <c r="I11" s="2" t="s">
        <v>60</v>
      </c>
      <c r="J11" s="5">
        <f>F11+H11+0.025</f>
        <v>2.7849999999999997</v>
      </c>
      <c r="K11" s="9">
        <f t="shared" si="1"/>
        <v>75.699999999999989</v>
      </c>
    </row>
    <row r="12" spans="1:11" ht="43.2" x14ac:dyDescent="0.3">
      <c r="A12" s="2" t="s">
        <v>52</v>
      </c>
      <c r="B12" s="2">
        <v>820</v>
      </c>
      <c r="C12" s="2">
        <v>6840</v>
      </c>
      <c r="D12" s="7">
        <f t="shared" si="0"/>
        <v>5608.8</v>
      </c>
      <c r="E12" s="2">
        <v>20</v>
      </c>
      <c r="F12" s="4">
        <v>0.05</v>
      </c>
      <c r="G12" s="2" t="s">
        <v>9</v>
      </c>
      <c r="H12" s="2">
        <v>2.97</v>
      </c>
      <c r="I12" s="2" t="s">
        <v>60</v>
      </c>
      <c r="J12" s="5">
        <f>F12+H12+0.025</f>
        <v>3.0449999999999999</v>
      </c>
      <c r="K12" s="9">
        <f t="shared" si="1"/>
        <v>80.900000000000006</v>
      </c>
    </row>
    <row r="13" spans="1:11" x14ac:dyDescent="0.3">
      <c r="A13" s="2" t="s">
        <v>11</v>
      </c>
      <c r="B13" s="2">
        <v>7.1999999999999998E-3</v>
      </c>
      <c r="C13" s="2">
        <v>1650</v>
      </c>
      <c r="D13" s="7">
        <f t="shared" si="0"/>
        <v>1.1879999999999998E-2</v>
      </c>
      <c r="E13" s="4">
        <v>4.2000000000000002E-4</v>
      </c>
      <c r="F13" s="13">
        <v>5.0000000000000004E-6</v>
      </c>
      <c r="G13" s="2">
        <v>0</v>
      </c>
      <c r="H13" s="2">
        <v>0</v>
      </c>
      <c r="I13" s="2">
        <v>0</v>
      </c>
      <c r="J13" s="13">
        <f>F13</f>
        <v>5.0000000000000004E-6</v>
      </c>
      <c r="K13" s="14">
        <f>E13+20*J13</f>
        <v>5.2000000000000006E-4</v>
      </c>
    </row>
    <row r="14" spans="1:11" x14ac:dyDescent="0.3">
      <c r="A14" s="2" t="s">
        <v>12</v>
      </c>
      <c r="B14" s="2">
        <v>20</v>
      </c>
      <c r="C14" s="2">
        <v>1650</v>
      </c>
      <c r="D14" s="7">
        <f t="shared" si="0"/>
        <v>33</v>
      </c>
      <c r="E14" s="11">
        <v>0.7</v>
      </c>
      <c r="F14" s="12">
        <v>2.0000000000000001E-4</v>
      </c>
      <c r="G14" s="2">
        <v>0</v>
      </c>
      <c r="H14" s="2">
        <v>0</v>
      </c>
      <c r="I14" s="2">
        <v>0</v>
      </c>
      <c r="J14" s="12">
        <f>F14</f>
        <v>2.0000000000000001E-4</v>
      </c>
      <c r="K14" s="9">
        <f>E14+20*J14</f>
        <v>0.70399999999999996</v>
      </c>
    </row>
    <row r="15" spans="1:11" x14ac:dyDescent="0.3">
      <c r="A15" s="2" t="s">
        <v>6</v>
      </c>
      <c r="B15" s="2">
        <v>2</v>
      </c>
      <c r="C15" s="2">
        <v>4320</v>
      </c>
      <c r="D15" s="7">
        <f t="shared" si="0"/>
        <v>8.64</v>
      </c>
      <c r="E15" s="5">
        <v>7.6999999999999999E-2</v>
      </c>
      <c r="F15" s="12">
        <v>2.0000000000000001E-4</v>
      </c>
      <c r="G15" s="2">
        <v>0</v>
      </c>
      <c r="H15" s="2">
        <v>0</v>
      </c>
      <c r="I15" s="2">
        <v>0</v>
      </c>
      <c r="J15" s="12">
        <f>F15</f>
        <v>2.0000000000000001E-4</v>
      </c>
      <c r="K15" s="9">
        <f t="shared" ref="K15:K19" si="2">E15+20*J15</f>
        <v>8.1000000000000003E-2</v>
      </c>
    </row>
    <row r="16" spans="1:11" x14ac:dyDescent="0.3">
      <c r="A16" s="2" t="s">
        <v>7</v>
      </c>
      <c r="B16" s="2">
        <v>42</v>
      </c>
      <c r="C16" s="2">
        <v>4320</v>
      </c>
      <c r="D16" s="7">
        <f t="shared" si="0"/>
        <v>181.44</v>
      </c>
      <c r="E16" s="11">
        <v>1.5</v>
      </c>
      <c r="F16" s="5">
        <v>2E-3</v>
      </c>
      <c r="G16" s="2">
        <v>0</v>
      </c>
      <c r="H16" s="2">
        <v>0</v>
      </c>
      <c r="I16" s="2">
        <v>0</v>
      </c>
      <c r="J16" s="12">
        <f>F16</f>
        <v>2E-3</v>
      </c>
      <c r="K16" s="9">
        <f t="shared" si="2"/>
        <v>1.54</v>
      </c>
    </row>
    <row r="17" spans="1:11" x14ac:dyDescent="0.3">
      <c r="A17" s="2" t="s">
        <v>10</v>
      </c>
      <c r="B17" s="2">
        <v>5</v>
      </c>
      <c r="C17" s="2">
        <v>7500</v>
      </c>
      <c r="D17" s="7">
        <f t="shared" si="0"/>
        <v>37.5</v>
      </c>
      <c r="E17" s="11">
        <v>0.78</v>
      </c>
      <c r="F17" s="11">
        <v>0.03</v>
      </c>
      <c r="G17" s="2">
        <v>0</v>
      </c>
      <c r="H17" s="2">
        <v>0</v>
      </c>
      <c r="I17" s="2">
        <v>0</v>
      </c>
      <c r="J17" s="5">
        <f>F17</f>
        <v>0.03</v>
      </c>
      <c r="K17" s="9">
        <f t="shared" si="2"/>
        <v>1.38</v>
      </c>
    </row>
    <row r="18" spans="1:11" ht="57.6" x14ac:dyDescent="0.3">
      <c r="A18" s="2" t="s">
        <v>14</v>
      </c>
      <c r="B18" s="2">
        <v>960</v>
      </c>
      <c r="C18" s="2">
        <v>7296</v>
      </c>
      <c r="D18" s="7">
        <f t="shared" si="0"/>
        <v>7004.16</v>
      </c>
      <c r="E18" s="11">
        <v>21</v>
      </c>
      <c r="F18" s="11">
        <v>0.06</v>
      </c>
      <c r="G18" s="2" t="s">
        <v>36</v>
      </c>
      <c r="H18" s="2">
        <f>0.0022*1400</f>
        <v>3.08</v>
      </c>
      <c r="I18" s="2" t="s">
        <v>32</v>
      </c>
      <c r="J18" s="5">
        <f>F18+0.0288+H18</f>
        <v>3.1688000000000001</v>
      </c>
      <c r="K18" s="9">
        <f t="shared" si="2"/>
        <v>84.376000000000005</v>
      </c>
    </row>
    <row r="19" spans="1:11" ht="28.8" x14ac:dyDescent="0.3">
      <c r="A19" s="2" t="s">
        <v>13</v>
      </c>
      <c r="B19" s="2">
        <v>0.5</v>
      </c>
      <c r="C19" s="2">
        <v>4000</v>
      </c>
      <c r="D19" s="7">
        <f t="shared" si="0"/>
        <v>2</v>
      </c>
      <c r="E19" s="5">
        <v>4.2999999999999997E-2</v>
      </c>
      <c r="F19" s="5">
        <v>2E-3</v>
      </c>
      <c r="G19" s="2" t="s">
        <v>15</v>
      </c>
      <c r="H19" s="2">
        <f>8000*1400/1000000000</f>
        <v>1.12E-2</v>
      </c>
      <c r="I19" s="2">
        <v>0</v>
      </c>
      <c r="J19" s="12">
        <f>F19+H19</f>
        <v>1.32E-2</v>
      </c>
      <c r="K19" s="9">
        <f t="shared" si="2"/>
        <v>0.307</v>
      </c>
    </row>
    <row r="20" spans="1:11" x14ac:dyDescent="0.3">
      <c r="A20" s="15" t="s">
        <v>37</v>
      </c>
      <c r="B20" s="16"/>
      <c r="C20" s="16"/>
      <c r="D20" s="17">
        <v>19500</v>
      </c>
    </row>
    <row r="22" spans="1:11" ht="75" customHeight="1" x14ac:dyDescent="0.3">
      <c r="A22" s="21" t="s">
        <v>41</v>
      </c>
      <c r="B22" s="21"/>
      <c r="C22" s="21"/>
      <c r="D22" s="21"/>
      <c r="E22" s="21"/>
      <c r="F22" s="21"/>
      <c r="G22" s="21"/>
    </row>
  </sheetData>
  <mergeCells count="1">
    <mergeCell ref="A22:G22"/>
  </mergeCells>
  <pageMargins left="0.23622047244094491" right="0.23622047244094491" top="0.74803149606299213" bottom="0.74803149606299213" header="0.31496062992125984" footer="0.31496062992125984"/>
  <pageSetup paperSize="9" orientation="landscape" r:id="rId1"/>
  <headerFooter>
    <oddHeader>&amp;A</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topLeftCell="A13" workbookViewId="0">
      <selection activeCell="A23" sqref="A23:G23"/>
    </sheetView>
  </sheetViews>
  <sheetFormatPr defaultRowHeight="14.4" x14ac:dyDescent="0.3"/>
  <cols>
    <col min="1" max="1" width="28.109375" customWidth="1"/>
    <col min="3" max="3" width="9.88671875" customWidth="1"/>
    <col min="5" max="5" width="11" customWidth="1"/>
    <col min="6" max="6" width="11.44140625" customWidth="1"/>
    <col min="9" max="9" width="11.88671875" customWidth="1"/>
    <col min="11" max="11" width="10.6640625" customWidth="1"/>
  </cols>
  <sheetData>
    <row r="1" spans="1:11" ht="86.4" x14ac:dyDescent="0.3">
      <c r="A1" s="1" t="s">
        <v>0</v>
      </c>
      <c r="B1" s="1" t="s">
        <v>23</v>
      </c>
      <c r="C1" s="1" t="s">
        <v>22</v>
      </c>
      <c r="D1" s="3" t="s">
        <v>16</v>
      </c>
      <c r="E1" s="1" t="s">
        <v>17</v>
      </c>
      <c r="F1" s="1" t="s">
        <v>18</v>
      </c>
      <c r="G1" s="1" t="s">
        <v>8</v>
      </c>
      <c r="H1" s="1" t="s">
        <v>19</v>
      </c>
      <c r="I1" s="1" t="s">
        <v>4</v>
      </c>
      <c r="J1" s="1" t="s">
        <v>20</v>
      </c>
      <c r="K1" s="3" t="s">
        <v>21</v>
      </c>
    </row>
    <row r="2" spans="1:11" x14ac:dyDescent="0.3">
      <c r="A2" s="2" t="s">
        <v>24</v>
      </c>
      <c r="B2" s="2">
        <v>0.15</v>
      </c>
      <c r="C2" s="2">
        <v>5256</v>
      </c>
      <c r="D2" s="7">
        <f>B2*C2/1000</f>
        <v>0.78839999999999999</v>
      </c>
      <c r="E2" s="2">
        <v>3.2000000000000001E-2</v>
      </c>
      <c r="F2" s="4">
        <v>1.4999999999999999E-4</v>
      </c>
      <c r="G2" s="2">
        <v>0</v>
      </c>
      <c r="H2" s="2">
        <v>0</v>
      </c>
      <c r="I2" s="2">
        <v>0</v>
      </c>
      <c r="J2" s="4">
        <f>F2</f>
        <v>1.4999999999999999E-4</v>
      </c>
      <c r="K2" s="9">
        <f>E2+20*J2</f>
        <v>3.5000000000000003E-2</v>
      </c>
    </row>
    <row r="3" spans="1:11" ht="28.8" x14ac:dyDescent="0.3">
      <c r="A3" s="2" t="s">
        <v>1</v>
      </c>
      <c r="B3" s="2">
        <v>120</v>
      </c>
      <c r="C3" s="2">
        <v>2190</v>
      </c>
      <c r="D3" s="7">
        <f t="shared" ref="D3:D19" si="0">B3*C3/1000</f>
        <v>262.8</v>
      </c>
      <c r="E3" s="2">
        <v>10</v>
      </c>
      <c r="F3" s="5">
        <v>0.03</v>
      </c>
      <c r="G3" s="2">
        <v>0</v>
      </c>
      <c r="H3" s="2">
        <v>0</v>
      </c>
      <c r="I3" s="2" t="s">
        <v>25</v>
      </c>
      <c r="J3" s="5">
        <f>F3</f>
        <v>0.03</v>
      </c>
      <c r="K3" s="9">
        <f>E3+0.042+(20*J3)</f>
        <v>10.641999999999999</v>
      </c>
    </row>
    <row r="4" spans="1:11" ht="28.8" x14ac:dyDescent="0.3">
      <c r="A4" s="2" t="s">
        <v>1</v>
      </c>
      <c r="B4" s="2">
        <v>240</v>
      </c>
      <c r="C4" s="2">
        <v>2190</v>
      </c>
      <c r="D4" s="7">
        <f t="shared" si="0"/>
        <v>525.6</v>
      </c>
      <c r="E4" s="2">
        <v>13</v>
      </c>
      <c r="F4" s="5">
        <v>0.03</v>
      </c>
      <c r="G4" s="2">
        <v>0</v>
      </c>
      <c r="H4" s="2">
        <v>0</v>
      </c>
      <c r="I4" s="2" t="s">
        <v>25</v>
      </c>
      <c r="J4" s="5">
        <f>F4</f>
        <v>0.03</v>
      </c>
      <c r="K4" s="9">
        <f>E4+0.042+(20*J4)</f>
        <v>13.641999999999999</v>
      </c>
    </row>
    <row r="5" spans="1:11" ht="28.8" x14ac:dyDescent="0.3">
      <c r="A5" s="2" t="s">
        <v>2</v>
      </c>
      <c r="B5" s="2">
        <v>360</v>
      </c>
      <c r="C5" s="2">
        <v>2190</v>
      </c>
      <c r="D5" s="7">
        <f t="shared" si="0"/>
        <v>788.4</v>
      </c>
      <c r="E5" s="2">
        <v>19</v>
      </c>
      <c r="F5" s="5">
        <v>0.1</v>
      </c>
      <c r="G5" s="2">
        <v>0</v>
      </c>
      <c r="H5" s="2">
        <v>0</v>
      </c>
      <c r="I5" s="2" t="s">
        <v>26</v>
      </c>
      <c r="J5" s="5">
        <f>F5</f>
        <v>0.1</v>
      </c>
      <c r="K5" s="9">
        <f>E5+2.1+(20*J5)</f>
        <v>23.1</v>
      </c>
    </row>
    <row r="6" spans="1:11" ht="28.8" x14ac:dyDescent="0.3">
      <c r="A6" s="2" t="s">
        <v>3</v>
      </c>
      <c r="B6" s="2">
        <v>650</v>
      </c>
      <c r="C6" s="2">
        <v>1600</v>
      </c>
      <c r="D6" s="7">
        <f t="shared" si="0"/>
        <v>1040</v>
      </c>
      <c r="E6" s="2">
        <v>12</v>
      </c>
      <c r="F6" s="5">
        <v>0.08</v>
      </c>
      <c r="G6" s="2">
        <v>0</v>
      </c>
      <c r="H6" s="2">
        <v>0</v>
      </c>
      <c r="I6" s="2" t="s">
        <v>27</v>
      </c>
      <c r="J6" s="5">
        <f>F6</f>
        <v>0.08</v>
      </c>
      <c r="K6" s="9">
        <f>E6+0.025+(20*J6)</f>
        <v>13.625</v>
      </c>
    </row>
    <row r="7" spans="1:11" ht="28.8" x14ac:dyDescent="0.3">
      <c r="A7" s="2" t="s">
        <v>29</v>
      </c>
      <c r="B7" s="2">
        <v>2000</v>
      </c>
      <c r="C7" s="2">
        <v>8184</v>
      </c>
      <c r="D7" s="7">
        <f t="shared" si="0"/>
        <v>16368</v>
      </c>
      <c r="E7" s="2">
        <v>320</v>
      </c>
      <c r="F7" s="6">
        <v>2</v>
      </c>
      <c r="G7" s="2" t="s">
        <v>30</v>
      </c>
      <c r="H7" s="2">
        <v>2.57</v>
      </c>
      <c r="I7" s="2" t="s">
        <v>31</v>
      </c>
      <c r="J7" s="5">
        <f>F7+H7+0.88</f>
        <v>5.45</v>
      </c>
      <c r="K7" s="9">
        <f t="shared" ref="K7:K12" si="1">E7+20*J7</f>
        <v>429</v>
      </c>
    </row>
    <row r="8" spans="1:11" ht="28.8" x14ac:dyDescent="0.3">
      <c r="A8" s="2" t="s">
        <v>43</v>
      </c>
      <c r="B8" s="2">
        <v>960</v>
      </c>
      <c r="C8" s="2">
        <v>7296</v>
      </c>
      <c r="D8" s="7">
        <f t="shared" si="0"/>
        <v>7004.16</v>
      </c>
      <c r="E8" s="2">
        <v>21</v>
      </c>
      <c r="F8" s="5">
        <v>0.06</v>
      </c>
      <c r="G8" s="2" t="s">
        <v>33</v>
      </c>
      <c r="H8" s="2">
        <v>2.66</v>
      </c>
      <c r="I8" s="2" t="s">
        <v>32</v>
      </c>
      <c r="J8" s="5">
        <f>F8+H8+0.0288</f>
        <v>2.7488000000000001</v>
      </c>
      <c r="K8" s="9">
        <f t="shared" si="1"/>
        <v>75.975999999999999</v>
      </c>
    </row>
    <row r="9" spans="1:11" ht="28.8" x14ac:dyDescent="0.3">
      <c r="A9" s="2" t="s">
        <v>44</v>
      </c>
      <c r="B9" s="2">
        <v>960</v>
      </c>
      <c r="C9" s="2">
        <v>7296</v>
      </c>
      <c r="D9" s="7">
        <f t="shared" ref="D9" si="2">B9*C9/1000</f>
        <v>7004.16</v>
      </c>
      <c r="E9" s="2">
        <v>21</v>
      </c>
      <c r="F9" s="5">
        <v>0.06</v>
      </c>
      <c r="G9" s="2" t="s">
        <v>33</v>
      </c>
      <c r="H9" s="2">
        <v>2.09</v>
      </c>
      <c r="I9" s="2" t="s">
        <v>45</v>
      </c>
      <c r="J9" s="5">
        <f>F9+H9+0.504</f>
        <v>2.6539999999999999</v>
      </c>
      <c r="K9" s="9">
        <f t="shared" ref="K9" si="3">E9+20*J9</f>
        <v>74.08</v>
      </c>
    </row>
    <row r="10" spans="1:11" ht="34.5" customHeight="1" x14ac:dyDescent="0.3">
      <c r="A10" s="2" t="s">
        <v>51</v>
      </c>
      <c r="B10" s="2">
        <v>600</v>
      </c>
      <c r="C10" s="2">
        <v>7296</v>
      </c>
      <c r="D10" s="7">
        <f t="shared" si="0"/>
        <v>4377.6000000000004</v>
      </c>
      <c r="E10" s="2">
        <v>20</v>
      </c>
      <c r="F10" s="5">
        <v>0.05</v>
      </c>
      <c r="G10" s="2" t="s">
        <v>34</v>
      </c>
      <c r="H10" s="2">
        <v>3.036</v>
      </c>
      <c r="I10" s="2" t="s">
        <v>35</v>
      </c>
      <c r="J10" s="5">
        <f>F10+H10+0.018</f>
        <v>3.1039999999999996</v>
      </c>
      <c r="K10" s="9">
        <f t="shared" si="1"/>
        <v>82.079999999999984</v>
      </c>
    </row>
    <row r="11" spans="1:11" ht="42.75" customHeight="1" x14ac:dyDescent="0.3">
      <c r="A11" s="2" t="s">
        <v>59</v>
      </c>
      <c r="B11" s="2">
        <v>820</v>
      </c>
      <c r="C11" s="2">
        <v>6840</v>
      </c>
      <c r="D11" s="7">
        <f t="shared" si="0"/>
        <v>5608.8</v>
      </c>
      <c r="E11" s="2">
        <v>20</v>
      </c>
      <c r="F11" s="4">
        <v>0.05</v>
      </c>
      <c r="G11" s="2" t="s">
        <v>49</v>
      </c>
      <c r="H11" s="2">
        <v>2.71</v>
      </c>
      <c r="I11" s="2" t="s">
        <v>60</v>
      </c>
      <c r="J11" s="5">
        <f>F11+H11+0.025</f>
        <v>2.7849999999999997</v>
      </c>
      <c r="K11" s="9">
        <f t="shared" si="1"/>
        <v>75.699999999999989</v>
      </c>
    </row>
    <row r="12" spans="1:11" ht="43.2" x14ac:dyDescent="0.3">
      <c r="A12" s="2" t="s">
        <v>52</v>
      </c>
      <c r="B12" s="2">
        <v>820</v>
      </c>
      <c r="C12" s="2">
        <v>6840</v>
      </c>
      <c r="D12" s="7">
        <f t="shared" si="0"/>
        <v>5608.8</v>
      </c>
      <c r="E12" s="2">
        <v>20</v>
      </c>
      <c r="F12" s="4">
        <v>0.05</v>
      </c>
      <c r="G12" s="2" t="s">
        <v>9</v>
      </c>
      <c r="H12" s="2">
        <v>2.97</v>
      </c>
      <c r="I12" s="2" t="s">
        <v>60</v>
      </c>
      <c r="J12" s="5">
        <f>F12+H12+0.025</f>
        <v>3.0449999999999999</v>
      </c>
      <c r="K12" s="9">
        <f t="shared" si="1"/>
        <v>80.900000000000006</v>
      </c>
    </row>
    <row r="13" spans="1:11" x14ac:dyDescent="0.3">
      <c r="A13" s="2" t="s">
        <v>11</v>
      </c>
      <c r="B13" s="2">
        <v>7.1999999999999998E-3</v>
      </c>
      <c r="C13" s="2">
        <v>3300</v>
      </c>
      <c r="D13" s="7">
        <f t="shared" si="0"/>
        <v>2.3759999999999996E-2</v>
      </c>
      <c r="E13" s="4">
        <v>4.2000000000000002E-4</v>
      </c>
      <c r="F13" s="13">
        <v>5.0000000000000004E-6</v>
      </c>
      <c r="G13" s="2">
        <v>0</v>
      </c>
      <c r="H13" s="2">
        <v>0</v>
      </c>
      <c r="I13" s="2">
        <v>0</v>
      </c>
      <c r="J13" s="13">
        <f>F13</f>
        <v>5.0000000000000004E-6</v>
      </c>
      <c r="K13" s="14">
        <f>E13+20*J13</f>
        <v>5.2000000000000006E-4</v>
      </c>
    </row>
    <row r="14" spans="1:11" x14ac:dyDescent="0.3">
      <c r="A14" s="2" t="s">
        <v>12</v>
      </c>
      <c r="B14" s="2">
        <v>20</v>
      </c>
      <c r="C14" s="2">
        <v>3300</v>
      </c>
      <c r="D14" s="7">
        <f t="shared" si="0"/>
        <v>66</v>
      </c>
      <c r="E14" s="11">
        <v>0.7</v>
      </c>
      <c r="F14" s="12">
        <v>2.0000000000000001E-4</v>
      </c>
      <c r="G14" s="2">
        <v>0</v>
      </c>
      <c r="H14" s="2">
        <v>0</v>
      </c>
      <c r="I14" s="2">
        <v>0</v>
      </c>
      <c r="J14" s="12">
        <f>F14</f>
        <v>2.0000000000000001E-4</v>
      </c>
      <c r="K14" s="9">
        <f>E14+20*J14</f>
        <v>0.70399999999999996</v>
      </c>
    </row>
    <row r="15" spans="1:11" x14ac:dyDescent="0.3">
      <c r="A15" s="2" t="s">
        <v>6</v>
      </c>
      <c r="B15" s="2">
        <v>2</v>
      </c>
      <c r="C15" s="2">
        <v>6000</v>
      </c>
      <c r="D15" s="7">
        <f t="shared" si="0"/>
        <v>12</v>
      </c>
      <c r="E15" s="5">
        <v>7.6999999999999999E-2</v>
      </c>
      <c r="F15" s="12">
        <v>2.0000000000000001E-4</v>
      </c>
      <c r="G15" s="2">
        <v>0</v>
      </c>
      <c r="H15" s="2">
        <v>0</v>
      </c>
      <c r="I15" s="2">
        <v>0</v>
      </c>
      <c r="J15" s="12">
        <f>F15</f>
        <v>2.0000000000000001E-4</v>
      </c>
      <c r="K15" s="9">
        <f t="shared" ref="K15:K19" si="4">E15+20*J15</f>
        <v>8.1000000000000003E-2</v>
      </c>
    </row>
    <row r="16" spans="1:11" x14ac:dyDescent="0.3">
      <c r="A16" s="2" t="s">
        <v>7</v>
      </c>
      <c r="B16" s="2">
        <v>42</v>
      </c>
      <c r="C16" s="2">
        <v>6000</v>
      </c>
      <c r="D16" s="7">
        <f t="shared" si="0"/>
        <v>252</v>
      </c>
      <c r="E16" s="11">
        <v>1.5</v>
      </c>
      <c r="F16" s="5">
        <v>2E-3</v>
      </c>
      <c r="G16" s="2">
        <v>0</v>
      </c>
      <c r="H16" s="2">
        <v>0</v>
      </c>
      <c r="I16" s="2">
        <v>0</v>
      </c>
      <c r="J16" s="12">
        <f>F16</f>
        <v>2E-3</v>
      </c>
      <c r="K16" s="9">
        <f t="shared" si="4"/>
        <v>1.54</v>
      </c>
    </row>
    <row r="17" spans="1:11" x14ac:dyDescent="0.3">
      <c r="A17" s="2" t="s">
        <v>10</v>
      </c>
      <c r="B17" s="2">
        <v>5</v>
      </c>
      <c r="C17" s="2">
        <v>7500</v>
      </c>
      <c r="D17" s="7">
        <f t="shared" si="0"/>
        <v>37.5</v>
      </c>
      <c r="E17" s="11">
        <v>0.78</v>
      </c>
      <c r="F17" s="11">
        <v>0.03</v>
      </c>
      <c r="G17" s="2">
        <v>0</v>
      </c>
      <c r="H17" s="2">
        <v>0</v>
      </c>
      <c r="I17" s="2">
        <v>0</v>
      </c>
      <c r="J17" s="5">
        <f>F17</f>
        <v>0.03</v>
      </c>
      <c r="K17" s="9">
        <f t="shared" si="4"/>
        <v>1.38</v>
      </c>
    </row>
    <row r="18" spans="1:11" ht="57.6" x14ac:dyDescent="0.3">
      <c r="A18" s="2" t="s">
        <v>14</v>
      </c>
      <c r="B18" s="2">
        <v>960</v>
      </c>
      <c r="C18" s="2">
        <v>7296</v>
      </c>
      <c r="D18" s="7">
        <f t="shared" si="0"/>
        <v>7004.16</v>
      </c>
      <c r="E18" s="11">
        <v>21</v>
      </c>
      <c r="F18" s="11">
        <v>0.06</v>
      </c>
      <c r="G18" s="2" t="s">
        <v>36</v>
      </c>
      <c r="H18" s="2">
        <f>0.0022*1400</f>
        <v>3.08</v>
      </c>
      <c r="I18" s="2" t="s">
        <v>32</v>
      </c>
      <c r="J18" s="5">
        <f>F18+0.0288+H18</f>
        <v>3.1688000000000001</v>
      </c>
      <c r="K18" s="9">
        <f t="shared" si="4"/>
        <v>84.376000000000005</v>
      </c>
    </row>
    <row r="19" spans="1:11" ht="28.8" x14ac:dyDescent="0.3">
      <c r="A19" s="2" t="s">
        <v>13</v>
      </c>
      <c r="B19" s="2">
        <v>0.5</v>
      </c>
      <c r="C19" s="2">
        <v>4000</v>
      </c>
      <c r="D19" s="7">
        <f t="shared" si="0"/>
        <v>2</v>
      </c>
      <c r="E19" s="5">
        <v>4.2999999999999997E-2</v>
      </c>
      <c r="F19" s="5">
        <v>2E-3</v>
      </c>
      <c r="G19" s="2" t="s">
        <v>15</v>
      </c>
      <c r="H19" s="2">
        <f>8000*1400/1000000000</f>
        <v>1.12E-2</v>
      </c>
      <c r="I19" s="2">
        <v>0</v>
      </c>
      <c r="J19" s="12">
        <f>F19+H19</f>
        <v>1.32E-2</v>
      </c>
      <c r="K19" s="9">
        <f t="shared" si="4"/>
        <v>0.307</v>
      </c>
    </row>
    <row r="20" spans="1:11" x14ac:dyDescent="0.3">
      <c r="A20" s="15" t="s">
        <v>66</v>
      </c>
      <c r="B20" s="16"/>
      <c r="C20" s="16"/>
      <c r="D20" s="17">
        <v>61645</v>
      </c>
      <c r="K20" s="8"/>
    </row>
    <row r="23" spans="1:11" ht="70.5" customHeight="1" x14ac:dyDescent="0.3">
      <c r="A23" s="21" t="s">
        <v>67</v>
      </c>
      <c r="B23" s="21"/>
      <c r="C23" s="21"/>
      <c r="D23" s="21"/>
      <c r="E23" s="21"/>
      <c r="F23" s="21"/>
      <c r="G23" s="21"/>
    </row>
  </sheetData>
  <mergeCells count="1">
    <mergeCell ref="A23:G23"/>
  </mergeCells>
  <pageMargins left="0.70866141732283472" right="0.70866141732283472" top="0.78740157480314965" bottom="0.78740157480314965" header="0.31496062992125984" footer="0.31496062992125984"/>
  <pageSetup paperSize="9" orientation="landscape" r:id="rId1"/>
  <headerFooter>
    <oddHeader>&amp;A</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topLeftCell="A14" workbookViewId="0">
      <selection activeCell="A23" sqref="A23:G23"/>
    </sheetView>
  </sheetViews>
  <sheetFormatPr defaultRowHeight="14.4" x14ac:dyDescent="0.3"/>
  <cols>
    <col min="1" max="1" width="27.5546875" customWidth="1"/>
    <col min="9" max="9" width="11.88671875" customWidth="1"/>
    <col min="10" max="11" width="11.33203125" customWidth="1"/>
    <col min="15" max="15" width="11" bestFit="1" customWidth="1"/>
  </cols>
  <sheetData>
    <row r="1" spans="1:11" ht="86.4" x14ac:dyDescent="0.3">
      <c r="A1" s="1" t="s">
        <v>0</v>
      </c>
      <c r="B1" s="1" t="s">
        <v>23</v>
      </c>
      <c r="C1" s="1" t="s">
        <v>22</v>
      </c>
      <c r="D1" s="3" t="s">
        <v>16</v>
      </c>
      <c r="E1" s="1" t="s">
        <v>17</v>
      </c>
      <c r="F1" s="1" t="s">
        <v>18</v>
      </c>
      <c r="G1" s="1" t="s">
        <v>8</v>
      </c>
      <c r="H1" s="1" t="s">
        <v>19</v>
      </c>
      <c r="I1" s="1" t="s">
        <v>4</v>
      </c>
      <c r="J1" s="1" t="s">
        <v>20</v>
      </c>
      <c r="K1" s="3" t="s">
        <v>21</v>
      </c>
    </row>
    <row r="2" spans="1:11" x14ac:dyDescent="0.3">
      <c r="A2" s="2" t="s">
        <v>24</v>
      </c>
      <c r="B2" s="2">
        <v>0.15</v>
      </c>
      <c r="C2" s="2">
        <v>5256</v>
      </c>
      <c r="D2" s="7">
        <f>B2*C2/1000</f>
        <v>0.78839999999999999</v>
      </c>
      <c r="E2" s="2">
        <v>3.2000000000000001E-2</v>
      </c>
      <c r="F2" s="4">
        <v>1.4999999999999999E-4</v>
      </c>
      <c r="G2" s="2">
        <v>0</v>
      </c>
      <c r="H2" s="2">
        <v>0</v>
      </c>
      <c r="I2" s="2">
        <v>0</v>
      </c>
      <c r="J2" s="4">
        <f t="shared" ref="J2:J7" si="0">F2</f>
        <v>1.4999999999999999E-4</v>
      </c>
      <c r="K2" s="9">
        <f>E2+20*J2</f>
        <v>3.5000000000000003E-2</v>
      </c>
    </row>
    <row r="3" spans="1:11" ht="28.8" x14ac:dyDescent="0.3">
      <c r="A3" s="2" t="s">
        <v>1</v>
      </c>
      <c r="B3" s="2">
        <v>120</v>
      </c>
      <c r="C3" s="2">
        <v>2190</v>
      </c>
      <c r="D3" s="7">
        <f t="shared" ref="D3:D20" si="1">B3*C3/1000</f>
        <v>262.8</v>
      </c>
      <c r="E3" s="2">
        <v>10</v>
      </c>
      <c r="F3" s="5">
        <v>0.03</v>
      </c>
      <c r="G3" s="2">
        <v>0</v>
      </c>
      <c r="H3" s="2">
        <v>0</v>
      </c>
      <c r="I3" s="2" t="s">
        <v>25</v>
      </c>
      <c r="J3" s="5">
        <f t="shared" si="0"/>
        <v>0.03</v>
      </c>
      <c r="K3" s="9">
        <f>E3+0.042+(20*J3)</f>
        <v>10.641999999999999</v>
      </c>
    </row>
    <row r="4" spans="1:11" ht="28.8" x14ac:dyDescent="0.3">
      <c r="A4" s="2" t="s">
        <v>1</v>
      </c>
      <c r="B4" s="2">
        <v>240</v>
      </c>
      <c r="C4" s="2">
        <v>2190</v>
      </c>
      <c r="D4" s="7">
        <f t="shared" si="1"/>
        <v>525.6</v>
      </c>
      <c r="E4" s="2">
        <v>13</v>
      </c>
      <c r="F4" s="5">
        <v>0.03</v>
      </c>
      <c r="G4" s="2">
        <v>0</v>
      </c>
      <c r="H4" s="2">
        <v>0</v>
      </c>
      <c r="I4" s="2" t="s">
        <v>25</v>
      </c>
      <c r="J4" s="5">
        <f t="shared" si="0"/>
        <v>0.03</v>
      </c>
      <c r="K4" s="9">
        <f>E4+0.042+(20*J4)</f>
        <v>13.641999999999999</v>
      </c>
    </row>
    <row r="5" spans="1:11" ht="28.8" x14ac:dyDescent="0.3">
      <c r="A5" s="2" t="s">
        <v>2</v>
      </c>
      <c r="B5" s="2">
        <v>360</v>
      </c>
      <c r="C5" s="2">
        <v>2190</v>
      </c>
      <c r="D5" s="7">
        <f t="shared" si="1"/>
        <v>788.4</v>
      </c>
      <c r="E5" s="2">
        <v>19</v>
      </c>
      <c r="F5" s="5">
        <v>0.1</v>
      </c>
      <c r="G5" s="2">
        <v>0</v>
      </c>
      <c r="H5" s="2">
        <v>0</v>
      </c>
      <c r="I5" s="2" t="s">
        <v>26</v>
      </c>
      <c r="J5" s="5">
        <f t="shared" si="0"/>
        <v>0.1</v>
      </c>
      <c r="K5" s="9">
        <f>E5+2.1+(20*J5)</f>
        <v>23.1</v>
      </c>
    </row>
    <row r="6" spans="1:11" ht="28.8" x14ac:dyDescent="0.3">
      <c r="A6" s="2" t="s">
        <v>3</v>
      </c>
      <c r="B6" s="2">
        <v>650</v>
      </c>
      <c r="C6" s="2">
        <v>1600</v>
      </c>
      <c r="D6" s="7">
        <f t="shared" si="1"/>
        <v>1040</v>
      </c>
      <c r="E6" s="2">
        <v>12</v>
      </c>
      <c r="F6" s="5">
        <v>0.08</v>
      </c>
      <c r="G6" s="2">
        <v>0</v>
      </c>
      <c r="H6" s="2">
        <v>0</v>
      </c>
      <c r="I6" s="2" t="s">
        <v>27</v>
      </c>
      <c r="J6" s="5">
        <f t="shared" si="0"/>
        <v>0.08</v>
      </c>
      <c r="K6" s="9">
        <f>E6+0.025+(20*J6)</f>
        <v>13.625</v>
      </c>
    </row>
    <row r="7" spans="1:11" x14ac:dyDescent="0.3">
      <c r="A7" s="2" t="s">
        <v>5</v>
      </c>
      <c r="B7" s="2">
        <v>240</v>
      </c>
      <c r="C7" s="2">
        <v>2250</v>
      </c>
      <c r="D7" s="7">
        <f t="shared" si="1"/>
        <v>540</v>
      </c>
      <c r="E7" s="2">
        <v>40</v>
      </c>
      <c r="F7" s="2">
        <v>0.15</v>
      </c>
      <c r="G7" s="2">
        <v>0</v>
      </c>
      <c r="H7" s="2">
        <v>0</v>
      </c>
      <c r="I7" s="2">
        <v>0</v>
      </c>
      <c r="J7" s="2">
        <f t="shared" si="0"/>
        <v>0.15</v>
      </c>
      <c r="K7" s="10">
        <f>E7+20*J7</f>
        <v>43</v>
      </c>
    </row>
    <row r="8" spans="1:11" ht="28.8" x14ac:dyDescent="0.3">
      <c r="A8" s="2" t="s">
        <v>29</v>
      </c>
      <c r="B8" s="2">
        <v>2000</v>
      </c>
      <c r="C8" s="2">
        <v>8184</v>
      </c>
      <c r="D8" s="7">
        <f t="shared" si="1"/>
        <v>16368</v>
      </c>
      <c r="E8" s="2">
        <v>320</v>
      </c>
      <c r="F8" s="6">
        <v>2</v>
      </c>
      <c r="G8" s="2" t="s">
        <v>30</v>
      </c>
      <c r="H8" s="2">
        <v>2.57</v>
      </c>
      <c r="I8" s="2" t="s">
        <v>31</v>
      </c>
      <c r="J8" s="5">
        <f>F8+H8+0.88</f>
        <v>5.45</v>
      </c>
      <c r="K8" s="9">
        <f t="shared" ref="K8:K11" si="2">E8+20*J8</f>
        <v>429</v>
      </c>
    </row>
    <row r="9" spans="1:11" ht="28.8" x14ac:dyDescent="0.3">
      <c r="A9" s="2" t="s">
        <v>50</v>
      </c>
      <c r="B9" s="2">
        <v>960</v>
      </c>
      <c r="C9" s="2">
        <v>7296</v>
      </c>
      <c r="D9" s="7">
        <f t="shared" si="1"/>
        <v>7004.16</v>
      </c>
      <c r="E9" s="2">
        <v>21</v>
      </c>
      <c r="F9" s="5">
        <v>0.06</v>
      </c>
      <c r="G9" s="2" t="s">
        <v>33</v>
      </c>
      <c r="H9" s="2">
        <v>2.66</v>
      </c>
      <c r="I9" s="2" t="s">
        <v>32</v>
      </c>
      <c r="J9" s="5">
        <f>F9+H9+0.0288</f>
        <v>2.7488000000000001</v>
      </c>
      <c r="K9" s="9">
        <f t="shared" si="2"/>
        <v>75.975999999999999</v>
      </c>
    </row>
    <row r="10" spans="1:11" ht="35.25" customHeight="1" x14ac:dyDescent="0.3">
      <c r="A10" s="2" t="s">
        <v>51</v>
      </c>
      <c r="B10" s="2">
        <v>600</v>
      </c>
      <c r="C10" s="2">
        <v>7296</v>
      </c>
      <c r="D10" s="7">
        <f t="shared" si="1"/>
        <v>4377.6000000000004</v>
      </c>
      <c r="E10" s="2">
        <v>20</v>
      </c>
      <c r="F10" s="5">
        <v>0.05</v>
      </c>
      <c r="G10" s="2" t="s">
        <v>34</v>
      </c>
      <c r="H10" s="2">
        <v>3.036</v>
      </c>
      <c r="I10" s="2" t="s">
        <v>35</v>
      </c>
      <c r="J10" s="5">
        <f>F10+H10+0.018</f>
        <v>3.1039999999999996</v>
      </c>
      <c r="K10" s="9">
        <f t="shared" si="2"/>
        <v>82.079999999999984</v>
      </c>
    </row>
    <row r="11" spans="1:11" ht="43.2" x14ac:dyDescent="0.3">
      <c r="A11" s="2" t="s">
        <v>46</v>
      </c>
      <c r="B11" s="2">
        <v>820</v>
      </c>
      <c r="C11" s="2">
        <v>6840</v>
      </c>
      <c r="D11" s="7">
        <f t="shared" si="1"/>
        <v>5608.8</v>
      </c>
      <c r="E11" s="2">
        <v>20</v>
      </c>
      <c r="F11" s="4">
        <v>0.05</v>
      </c>
      <c r="G11" s="2" t="s">
        <v>9</v>
      </c>
      <c r="H11" s="2">
        <v>2.97</v>
      </c>
      <c r="I11" s="2" t="s">
        <v>60</v>
      </c>
      <c r="J11" s="5">
        <f>F11+H11+0.025</f>
        <v>3.0449999999999999</v>
      </c>
      <c r="K11" s="9">
        <f t="shared" si="2"/>
        <v>80.900000000000006</v>
      </c>
    </row>
    <row r="12" spans="1:11" ht="43.2" x14ac:dyDescent="0.3">
      <c r="A12" s="2" t="s">
        <v>47</v>
      </c>
      <c r="B12" s="2">
        <v>820</v>
      </c>
      <c r="C12" s="2">
        <v>6840</v>
      </c>
      <c r="D12" s="7">
        <f t="shared" ref="D12:D13" si="3">B12*C12/1000</f>
        <v>5608.8</v>
      </c>
      <c r="E12" s="2">
        <v>20</v>
      </c>
      <c r="F12" s="4">
        <v>0.05</v>
      </c>
      <c r="G12" s="2" t="s">
        <v>9</v>
      </c>
      <c r="H12" s="2">
        <v>1.7</v>
      </c>
      <c r="I12" s="2" t="s">
        <v>57</v>
      </c>
      <c r="J12" s="5">
        <f>F12+H12+0.0632</f>
        <v>1.8131999999999999</v>
      </c>
      <c r="K12" s="9">
        <f t="shared" ref="K12:K13" si="4">E12+20*J12</f>
        <v>56.263999999999996</v>
      </c>
    </row>
    <row r="13" spans="1:11" ht="43.2" x14ac:dyDescent="0.3">
      <c r="A13" s="2" t="s">
        <v>59</v>
      </c>
      <c r="B13" s="2">
        <v>820</v>
      </c>
      <c r="C13" s="2">
        <v>6840</v>
      </c>
      <c r="D13" s="7">
        <f t="shared" si="3"/>
        <v>5608.8</v>
      </c>
      <c r="E13" s="2">
        <v>20</v>
      </c>
      <c r="F13" s="4">
        <v>0.05</v>
      </c>
      <c r="G13" s="2" t="s">
        <v>49</v>
      </c>
      <c r="H13" s="2">
        <v>2.71</v>
      </c>
      <c r="I13" s="2" t="s">
        <v>60</v>
      </c>
      <c r="J13" s="5">
        <f>F13+H13+0.025</f>
        <v>2.7849999999999997</v>
      </c>
      <c r="K13" s="9">
        <f t="shared" si="4"/>
        <v>75.699999999999989</v>
      </c>
    </row>
    <row r="14" spans="1:11" ht="43.2" x14ac:dyDescent="0.3">
      <c r="A14" s="2" t="s">
        <v>48</v>
      </c>
      <c r="B14" s="2">
        <v>820</v>
      </c>
      <c r="C14" s="2">
        <v>6840</v>
      </c>
      <c r="D14" s="7">
        <f t="shared" ref="D14" si="5">B14*C14/1000</f>
        <v>5608.8</v>
      </c>
      <c r="E14" s="2">
        <v>20</v>
      </c>
      <c r="F14" s="4">
        <v>0.05</v>
      </c>
      <c r="G14" s="2" t="s">
        <v>49</v>
      </c>
      <c r="H14" s="2">
        <v>2.0099999999999998</v>
      </c>
      <c r="I14" s="2" t="s">
        <v>62</v>
      </c>
      <c r="J14" s="5">
        <f>F14+H14+0.0335</f>
        <v>2.0934999999999997</v>
      </c>
      <c r="K14" s="9">
        <f t="shared" ref="K14" si="6">E14+20*J14</f>
        <v>61.86999999999999</v>
      </c>
    </row>
    <row r="15" spans="1:11" x14ac:dyDescent="0.3">
      <c r="A15" s="2" t="s">
        <v>11</v>
      </c>
      <c r="B15" s="2">
        <v>7.1999999999999998E-3</v>
      </c>
      <c r="C15" s="2">
        <v>3300</v>
      </c>
      <c r="D15" s="7">
        <f t="shared" si="1"/>
        <v>2.3759999999999996E-2</v>
      </c>
      <c r="E15" s="4">
        <v>4.2000000000000002E-4</v>
      </c>
      <c r="F15" s="13">
        <v>5.0000000000000004E-6</v>
      </c>
      <c r="G15" s="2">
        <v>0</v>
      </c>
      <c r="H15" s="2">
        <v>0</v>
      </c>
      <c r="I15" s="2">
        <v>0</v>
      </c>
      <c r="J15" s="13">
        <f>F15</f>
        <v>5.0000000000000004E-6</v>
      </c>
      <c r="K15" s="14">
        <f>E15+20*J15</f>
        <v>5.2000000000000006E-4</v>
      </c>
    </row>
    <row r="16" spans="1:11" x14ac:dyDescent="0.3">
      <c r="A16" s="2" t="s">
        <v>12</v>
      </c>
      <c r="B16" s="2">
        <v>20</v>
      </c>
      <c r="C16" s="2">
        <v>3300</v>
      </c>
      <c r="D16" s="7">
        <f t="shared" si="1"/>
        <v>66</v>
      </c>
      <c r="E16" s="11">
        <v>0.7</v>
      </c>
      <c r="F16" s="12">
        <v>2.0000000000000001E-4</v>
      </c>
      <c r="G16" s="2">
        <v>0</v>
      </c>
      <c r="H16" s="2">
        <v>0</v>
      </c>
      <c r="I16" s="2">
        <v>0</v>
      </c>
      <c r="J16" s="12">
        <f>F16</f>
        <v>2.0000000000000001E-4</v>
      </c>
      <c r="K16" s="9">
        <f>E16+20*J16</f>
        <v>0.70399999999999996</v>
      </c>
    </row>
    <row r="17" spans="1:11" x14ac:dyDescent="0.3">
      <c r="A17" s="2" t="s">
        <v>6</v>
      </c>
      <c r="B17" s="2">
        <v>2</v>
      </c>
      <c r="C17" s="2">
        <v>7200</v>
      </c>
      <c r="D17" s="7">
        <f t="shared" si="1"/>
        <v>14.4</v>
      </c>
      <c r="E17" s="5">
        <v>7.6999999999999999E-2</v>
      </c>
      <c r="F17" s="12">
        <v>2.0000000000000001E-4</v>
      </c>
      <c r="G17" s="2">
        <v>0</v>
      </c>
      <c r="H17" s="2">
        <v>0</v>
      </c>
      <c r="I17" s="2">
        <v>0</v>
      </c>
      <c r="J17" s="12">
        <f>F17</f>
        <v>2.0000000000000001E-4</v>
      </c>
      <c r="K17" s="9">
        <f t="shared" ref="K17:K20" si="7">E17+20*J17</f>
        <v>8.1000000000000003E-2</v>
      </c>
    </row>
    <row r="18" spans="1:11" x14ac:dyDescent="0.3">
      <c r="A18" s="2" t="s">
        <v>7</v>
      </c>
      <c r="B18" s="2">
        <v>42</v>
      </c>
      <c r="C18" s="2">
        <v>7200</v>
      </c>
      <c r="D18" s="7">
        <f t="shared" si="1"/>
        <v>302.39999999999998</v>
      </c>
      <c r="E18" s="11">
        <v>1.5</v>
      </c>
      <c r="F18" s="5">
        <v>2E-3</v>
      </c>
      <c r="G18" s="2">
        <v>0</v>
      </c>
      <c r="H18" s="2">
        <v>0</v>
      </c>
      <c r="I18" s="2">
        <v>0</v>
      </c>
      <c r="J18" s="12">
        <f>F18</f>
        <v>2E-3</v>
      </c>
      <c r="K18" s="9">
        <f t="shared" si="7"/>
        <v>1.54</v>
      </c>
    </row>
    <row r="19" spans="1:11" ht="57.6" x14ac:dyDescent="0.3">
      <c r="A19" s="2" t="s">
        <v>14</v>
      </c>
      <c r="B19" s="2">
        <v>960</v>
      </c>
      <c r="C19" s="2">
        <v>7296</v>
      </c>
      <c r="D19" s="7">
        <f t="shared" si="1"/>
        <v>7004.16</v>
      </c>
      <c r="E19" s="11">
        <v>21</v>
      </c>
      <c r="F19" s="11">
        <v>0.06</v>
      </c>
      <c r="G19" s="2" t="s">
        <v>36</v>
      </c>
      <c r="H19" s="2">
        <f>0.0022*1400</f>
        <v>3.08</v>
      </c>
      <c r="I19" s="2" t="s">
        <v>32</v>
      </c>
      <c r="J19" s="5">
        <f>F19+0.0288+H19</f>
        <v>3.1688000000000001</v>
      </c>
      <c r="K19" s="9">
        <f t="shared" si="7"/>
        <v>84.376000000000005</v>
      </c>
    </row>
    <row r="20" spans="1:11" ht="28.8" x14ac:dyDescent="0.3">
      <c r="A20" s="2" t="s">
        <v>13</v>
      </c>
      <c r="B20" s="2">
        <v>0.5</v>
      </c>
      <c r="C20" s="2">
        <v>4000</v>
      </c>
      <c r="D20" s="7">
        <f t="shared" si="1"/>
        <v>2</v>
      </c>
      <c r="E20" s="5">
        <v>4.2999999999999997E-2</v>
      </c>
      <c r="F20" s="5">
        <v>2E-3</v>
      </c>
      <c r="G20" s="2" t="s">
        <v>15</v>
      </c>
      <c r="H20" s="2">
        <f>8000*1400/1000000000</f>
        <v>1.12E-2</v>
      </c>
      <c r="I20" s="2">
        <v>0</v>
      </c>
      <c r="J20" s="12">
        <f>F20+H20</f>
        <v>1.32E-2</v>
      </c>
      <c r="K20" s="9">
        <f t="shared" si="7"/>
        <v>0.307</v>
      </c>
    </row>
    <row r="21" spans="1:11" x14ac:dyDescent="0.3">
      <c r="A21" s="15" t="s">
        <v>65</v>
      </c>
      <c r="B21" s="16"/>
      <c r="C21" s="16"/>
      <c r="D21" s="17">
        <v>55350</v>
      </c>
      <c r="K21" s="8"/>
    </row>
    <row r="23" spans="1:11" ht="57.75" customHeight="1" x14ac:dyDescent="0.3">
      <c r="A23" s="21" t="s">
        <v>68</v>
      </c>
      <c r="B23" s="21"/>
      <c r="C23" s="21"/>
      <c r="D23" s="21"/>
      <c r="E23" s="21"/>
      <c r="F23" s="21"/>
      <c r="G23" s="21"/>
    </row>
  </sheetData>
  <mergeCells count="1">
    <mergeCell ref="A23:G23"/>
  </mergeCells>
  <pageMargins left="0.70866141732283472" right="0.70866141732283472" top="0.78740157480314965" bottom="0.78740157480314965" header="0.31496062992125984" footer="0.31496062992125984"/>
  <pageSetup paperSize="9" orientation="landscape" r:id="rId1"/>
  <headerFooter>
    <oddHeader>&amp;A</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topLeftCell="A13" workbookViewId="0"/>
  </sheetViews>
  <sheetFormatPr defaultRowHeight="14.4" x14ac:dyDescent="0.3"/>
  <cols>
    <col min="1" max="1" width="27.88671875" customWidth="1"/>
    <col min="6" max="6" width="9.6640625" customWidth="1"/>
    <col min="9" max="9" width="11.88671875" customWidth="1"/>
    <col min="10" max="10" width="10.6640625" customWidth="1"/>
    <col min="11" max="11" width="10.44140625" customWidth="1"/>
  </cols>
  <sheetData>
    <row r="1" spans="1:11" ht="83.25" customHeight="1" x14ac:dyDescent="0.3">
      <c r="A1" s="1" t="s">
        <v>0</v>
      </c>
      <c r="B1" s="1" t="s">
        <v>23</v>
      </c>
      <c r="C1" s="1" t="s">
        <v>22</v>
      </c>
      <c r="D1" s="3" t="s">
        <v>16</v>
      </c>
      <c r="E1" s="1" t="s">
        <v>17</v>
      </c>
      <c r="F1" s="1" t="s">
        <v>18</v>
      </c>
      <c r="G1" s="1" t="s">
        <v>8</v>
      </c>
      <c r="H1" s="1" t="s">
        <v>19</v>
      </c>
      <c r="I1" s="1" t="s">
        <v>4</v>
      </c>
      <c r="J1" s="1" t="s">
        <v>20</v>
      </c>
      <c r="K1" s="3" t="s">
        <v>21</v>
      </c>
    </row>
    <row r="2" spans="1:11" ht="23.25" customHeight="1" x14ac:dyDescent="0.3">
      <c r="A2" s="2" t="s">
        <v>24</v>
      </c>
      <c r="B2" s="2">
        <v>0.15</v>
      </c>
      <c r="C2" s="2">
        <v>5256</v>
      </c>
      <c r="D2" s="7">
        <f>B2*C2/1000</f>
        <v>0.78839999999999999</v>
      </c>
      <c r="E2" s="2">
        <v>3.2000000000000001E-2</v>
      </c>
      <c r="F2" s="4">
        <v>1.4999999999999999E-4</v>
      </c>
      <c r="G2" s="2">
        <v>0</v>
      </c>
      <c r="H2" s="2">
        <v>0</v>
      </c>
      <c r="I2" s="2">
        <v>0</v>
      </c>
      <c r="J2" s="4">
        <f t="shared" ref="J2:J7" si="0">F2</f>
        <v>1.4999999999999999E-4</v>
      </c>
      <c r="K2" s="9">
        <f>E2+20*J2</f>
        <v>3.5000000000000003E-2</v>
      </c>
    </row>
    <row r="3" spans="1:11" ht="28.8" x14ac:dyDescent="0.3">
      <c r="A3" s="2" t="s">
        <v>1</v>
      </c>
      <c r="B3" s="2">
        <v>120</v>
      </c>
      <c r="C3" s="2">
        <v>2190</v>
      </c>
      <c r="D3" s="7">
        <f t="shared" ref="D3:D20" si="1">B3*C3/1000</f>
        <v>262.8</v>
      </c>
      <c r="E3" s="2">
        <v>10</v>
      </c>
      <c r="F3" s="5">
        <v>0.03</v>
      </c>
      <c r="G3" s="2">
        <v>0</v>
      </c>
      <c r="H3" s="2">
        <v>0</v>
      </c>
      <c r="I3" s="2" t="s">
        <v>25</v>
      </c>
      <c r="J3" s="5">
        <f t="shared" si="0"/>
        <v>0.03</v>
      </c>
      <c r="K3" s="9">
        <f>E3+0.042+(20*J3)</f>
        <v>10.641999999999999</v>
      </c>
    </row>
    <row r="4" spans="1:11" ht="28.8" x14ac:dyDescent="0.3">
      <c r="A4" s="2" t="s">
        <v>1</v>
      </c>
      <c r="B4" s="2">
        <v>240</v>
      </c>
      <c r="C4" s="2">
        <v>2190</v>
      </c>
      <c r="D4" s="7">
        <f t="shared" si="1"/>
        <v>525.6</v>
      </c>
      <c r="E4" s="2">
        <v>13</v>
      </c>
      <c r="F4" s="5">
        <v>0.03</v>
      </c>
      <c r="G4" s="2">
        <v>0</v>
      </c>
      <c r="H4" s="2">
        <v>0</v>
      </c>
      <c r="I4" s="2" t="s">
        <v>25</v>
      </c>
      <c r="J4" s="5">
        <f t="shared" si="0"/>
        <v>0.03</v>
      </c>
      <c r="K4" s="9">
        <f>E4+0.042+(20*J4)</f>
        <v>13.641999999999999</v>
      </c>
    </row>
    <row r="5" spans="1:11" ht="28.8" x14ac:dyDescent="0.3">
      <c r="A5" s="2" t="s">
        <v>2</v>
      </c>
      <c r="B5" s="2">
        <v>360</v>
      </c>
      <c r="C5" s="2">
        <v>2190</v>
      </c>
      <c r="D5" s="7">
        <f t="shared" si="1"/>
        <v>788.4</v>
      </c>
      <c r="E5" s="2">
        <v>19</v>
      </c>
      <c r="F5" s="5">
        <v>0.1</v>
      </c>
      <c r="G5" s="2">
        <v>0</v>
      </c>
      <c r="H5" s="2">
        <v>0</v>
      </c>
      <c r="I5" s="2" t="s">
        <v>26</v>
      </c>
      <c r="J5" s="5">
        <f t="shared" si="0"/>
        <v>0.1</v>
      </c>
      <c r="K5" s="9">
        <f>E5+2.1+(20*J5)</f>
        <v>23.1</v>
      </c>
    </row>
    <row r="6" spans="1:11" ht="28.8" x14ac:dyDescent="0.3">
      <c r="A6" s="2" t="s">
        <v>3</v>
      </c>
      <c r="B6" s="2">
        <v>650</v>
      </c>
      <c r="C6" s="2">
        <v>1600</v>
      </c>
      <c r="D6" s="7">
        <f t="shared" si="1"/>
        <v>1040</v>
      </c>
      <c r="E6" s="2">
        <v>12</v>
      </c>
      <c r="F6" s="5">
        <v>0.08</v>
      </c>
      <c r="G6" s="2">
        <v>0</v>
      </c>
      <c r="H6" s="2">
        <v>0</v>
      </c>
      <c r="I6" s="2" t="s">
        <v>27</v>
      </c>
      <c r="J6" s="5">
        <f t="shared" si="0"/>
        <v>0.08</v>
      </c>
      <c r="K6" s="9">
        <f>E6+0.025+(20*J6)</f>
        <v>13.625</v>
      </c>
    </row>
    <row r="7" spans="1:11" x14ac:dyDescent="0.3">
      <c r="A7" s="2" t="s">
        <v>5</v>
      </c>
      <c r="B7" s="2">
        <v>240</v>
      </c>
      <c r="C7" s="2">
        <v>2250</v>
      </c>
      <c r="D7" s="7">
        <f t="shared" si="1"/>
        <v>540</v>
      </c>
      <c r="E7" s="2">
        <v>40</v>
      </c>
      <c r="F7" s="2">
        <v>0.15</v>
      </c>
      <c r="G7" s="2">
        <v>0</v>
      </c>
      <c r="H7" s="2">
        <v>0</v>
      </c>
      <c r="I7" s="2">
        <v>0</v>
      </c>
      <c r="J7" s="2">
        <f t="shared" si="0"/>
        <v>0.15</v>
      </c>
      <c r="K7" s="10">
        <f>E7+20*J7</f>
        <v>43</v>
      </c>
    </row>
    <row r="8" spans="1:11" ht="28.8" x14ac:dyDescent="0.3">
      <c r="A8" s="2" t="s">
        <v>29</v>
      </c>
      <c r="B8" s="2">
        <v>2000</v>
      </c>
      <c r="C8" s="2">
        <v>8184</v>
      </c>
      <c r="D8" s="7">
        <f t="shared" si="1"/>
        <v>16368</v>
      </c>
      <c r="E8" s="2">
        <v>320</v>
      </c>
      <c r="F8" s="6">
        <v>2</v>
      </c>
      <c r="G8" s="2" t="s">
        <v>30</v>
      </c>
      <c r="H8" s="2">
        <v>2.57</v>
      </c>
      <c r="I8" s="2" t="s">
        <v>31</v>
      </c>
      <c r="J8" s="5">
        <f>F8+H8+0.88</f>
        <v>5.45</v>
      </c>
      <c r="K8" s="9">
        <f t="shared" ref="K8:K14" si="2">E8+20*J8</f>
        <v>429</v>
      </c>
    </row>
    <row r="9" spans="1:11" ht="28.8" x14ac:dyDescent="0.3">
      <c r="A9" s="2" t="s">
        <v>50</v>
      </c>
      <c r="B9" s="2">
        <v>960</v>
      </c>
      <c r="C9" s="2">
        <v>7296</v>
      </c>
      <c r="D9" s="7">
        <f t="shared" si="1"/>
        <v>7004.16</v>
      </c>
      <c r="E9" s="2">
        <v>21</v>
      </c>
      <c r="F9" s="5">
        <v>0.06</v>
      </c>
      <c r="G9" s="2" t="s">
        <v>33</v>
      </c>
      <c r="H9" s="2">
        <v>2.66</v>
      </c>
      <c r="I9" s="2" t="s">
        <v>32</v>
      </c>
      <c r="J9" s="5">
        <f>F9+H9+0.0288</f>
        <v>2.7488000000000001</v>
      </c>
      <c r="K9" s="9">
        <f t="shared" si="2"/>
        <v>75.975999999999999</v>
      </c>
    </row>
    <row r="10" spans="1:11" ht="34.5" customHeight="1" x14ac:dyDescent="0.3">
      <c r="A10" s="2" t="s">
        <v>51</v>
      </c>
      <c r="B10" s="2">
        <v>600</v>
      </c>
      <c r="C10" s="2">
        <v>7296</v>
      </c>
      <c r="D10" s="7">
        <f t="shared" si="1"/>
        <v>4377.6000000000004</v>
      </c>
      <c r="E10" s="2">
        <v>20</v>
      </c>
      <c r="F10" s="5">
        <v>0.05</v>
      </c>
      <c r="G10" s="2" t="s">
        <v>34</v>
      </c>
      <c r="H10" s="2">
        <v>3.036</v>
      </c>
      <c r="I10" s="2" t="s">
        <v>35</v>
      </c>
      <c r="J10" s="5">
        <f>F10+H10+0.018</f>
        <v>3.1039999999999996</v>
      </c>
      <c r="K10" s="9">
        <f t="shared" si="2"/>
        <v>82.079999999999984</v>
      </c>
    </row>
    <row r="11" spans="1:11" ht="35.25" customHeight="1" x14ac:dyDescent="0.3">
      <c r="A11" s="2" t="s">
        <v>54</v>
      </c>
      <c r="B11" s="2">
        <v>600</v>
      </c>
      <c r="C11" s="2">
        <v>7296</v>
      </c>
      <c r="D11" s="7">
        <f t="shared" ref="D11" si="3">B11*C11/1000</f>
        <v>4377.6000000000004</v>
      </c>
      <c r="E11" s="2">
        <v>20</v>
      </c>
      <c r="F11" s="5">
        <v>0.05</v>
      </c>
      <c r="G11" s="2" t="s">
        <v>34</v>
      </c>
      <c r="H11" s="2">
        <v>2.16</v>
      </c>
      <c r="I11" s="2" t="s">
        <v>55</v>
      </c>
      <c r="J11" s="5">
        <f>F11+H11+0.318</f>
        <v>2.528</v>
      </c>
      <c r="K11" s="9">
        <f t="shared" ref="K11" si="4">E11+20*J11</f>
        <v>70.56</v>
      </c>
    </row>
    <row r="12" spans="1:11" ht="43.2" x14ac:dyDescent="0.3">
      <c r="A12" s="2" t="s">
        <v>46</v>
      </c>
      <c r="B12" s="2">
        <v>820</v>
      </c>
      <c r="C12" s="2">
        <v>6840</v>
      </c>
      <c r="D12" s="7">
        <f t="shared" si="1"/>
        <v>5608.8</v>
      </c>
      <c r="E12" s="2">
        <v>20</v>
      </c>
      <c r="F12" s="4">
        <v>0.05</v>
      </c>
      <c r="G12" s="2" t="s">
        <v>9</v>
      </c>
      <c r="H12" s="2">
        <v>2.97</v>
      </c>
      <c r="I12" s="2" t="s">
        <v>56</v>
      </c>
      <c r="J12" s="5">
        <f>F12+H12+0.025</f>
        <v>3.0449999999999999</v>
      </c>
      <c r="K12" s="9">
        <f t="shared" si="2"/>
        <v>80.900000000000006</v>
      </c>
    </row>
    <row r="13" spans="1:11" ht="43.2" x14ac:dyDescent="0.3">
      <c r="A13" s="2" t="s">
        <v>59</v>
      </c>
      <c r="B13" s="2">
        <v>820</v>
      </c>
      <c r="C13" s="2">
        <v>6840</v>
      </c>
      <c r="D13" s="7">
        <f t="shared" si="1"/>
        <v>5608.8</v>
      </c>
      <c r="E13" s="2">
        <v>20</v>
      </c>
      <c r="F13" s="4">
        <v>0.05</v>
      </c>
      <c r="G13" s="2" t="s">
        <v>49</v>
      </c>
      <c r="H13" s="2">
        <v>2.71</v>
      </c>
      <c r="I13" s="2" t="s">
        <v>60</v>
      </c>
      <c r="J13" s="5">
        <f>F13+H13+0.025</f>
        <v>2.7849999999999997</v>
      </c>
      <c r="K13" s="9">
        <f t="shared" si="2"/>
        <v>75.699999999999989</v>
      </c>
    </row>
    <row r="14" spans="1:11" ht="43.2" x14ac:dyDescent="0.3">
      <c r="A14" s="2" t="s">
        <v>48</v>
      </c>
      <c r="B14" s="2">
        <v>820</v>
      </c>
      <c r="C14" s="2">
        <v>6840</v>
      </c>
      <c r="D14" s="7">
        <f t="shared" si="1"/>
        <v>5608.8</v>
      </c>
      <c r="E14" s="2">
        <v>20</v>
      </c>
      <c r="F14" s="4">
        <v>0.05</v>
      </c>
      <c r="G14" s="2" t="s">
        <v>49</v>
      </c>
      <c r="H14" s="2">
        <v>2.09</v>
      </c>
      <c r="I14" s="2" t="s">
        <v>62</v>
      </c>
      <c r="J14" s="5">
        <f>F14+H14+0.0335</f>
        <v>2.1734999999999998</v>
      </c>
      <c r="K14" s="9">
        <f t="shared" si="2"/>
        <v>63.47</v>
      </c>
    </row>
    <row r="15" spans="1:11" x14ac:dyDescent="0.3">
      <c r="A15" s="2" t="s">
        <v>11</v>
      </c>
      <c r="B15" s="2">
        <v>7.1999999999999998E-3</v>
      </c>
      <c r="C15" s="2">
        <v>2100</v>
      </c>
      <c r="D15" s="7">
        <f t="shared" si="1"/>
        <v>1.512E-2</v>
      </c>
      <c r="E15" s="4">
        <v>4.2000000000000002E-4</v>
      </c>
      <c r="F15" s="13">
        <v>5.0000000000000004E-6</v>
      </c>
      <c r="G15" s="2">
        <v>0</v>
      </c>
      <c r="H15" s="2">
        <v>0</v>
      </c>
      <c r="I15" s="2">
        <v>0</v>
      </c>
      <c r="J15" s="13">
        <f>F15</f>
        <v>5.0000000000000004E-6</v>
      </c>
      <c r="K15" s="14">
        <f>E15+20*J15</f>
        <v>5.2000000000000006E-4</v>
      </c>
    </row>
    <row r="16" spans="1:11" x14ac:dyDescent="0.3">
      <c r="A16" s="2" t="s">
        <v>12</v>
      </c>
      <c r="B16" s="2">
        <v>20</v>
      </c>
      <c r="C16" s="2">
        <v>2100</v>
      </c>
      <c r="D16" s="7">
        <f t="shared" si="1"/>
        <v>42</v>
      </c>
      <c r="E16" s="11">
        <v>0.7</v>
      </c>
      <c r="F16" s="12">
        <v>2.0000000000000001E-4</v>
      </c>
      <c r="G16" s="2">
        <v>0</v>
      </c>
      <c r="H16" s="2">
        <v>0</v>
      </c>
      <c r="I16" s="2">
        <v>0</v>
      </c>
      <c r="J16" s="12">
        <f>F16</f>
        <v>2.0000000000000001E-4</v>
      </c>
      <c r="K16" s="9">
        <f>E16+20*J16</f>
        <v>0.70399999999999996</v>
      </c>
    </row>
    <row r="17" spans="1:11" x14ac:dyDescent="0.3">
      <c r="A17" s="2" t="s">
        <v>6</v>
      </c>
      <c r="B17" s="2">
        <v>2</v>
      </c>
      <c r="C17" s="2">
        <v>5520</v>
      </c>
      <c r="D17" s="7">
        <f t="shared" si="1"/>
        <v>11.04</v>
      </c>
      <c r="E17" s="5">
        <v>7.6999999999999999E-2</v>
      </c>
      <c r="F17" s="12">
        <v>2.0000000000000001E-4</v>
      </c>
      <c r="G17" s="2">
        <v>0</v>
      </c>
      <c r="H17" s="2">
        <v>0</v>
      </c>
      <c r="I17" s="2">
        <v>0</v>
      </c>
      <c r="J17" s="12">
        <f>F17</f>
        <v>2.0000000000000001E-4</v>
      </c>
      <c r="K17" s="9">
        <f t="shared" ref="K17:K20" si="5">E17+20*J17</f>
        <v>8.1000000000000003E-2</v>
      </c>
    </row>
    <row r="18" spans="1:11" x14ac:dyDescent="0.3">
      <c r="A18" s="2" t="s">
        <v>7</v>
      </c>
      <c r="B18" s="2">
        <v>42</v>
      </c>
      <c r="C18" s="2">
        <v>5520</v>
      </c>
      <c r="D18" s="7">
        <f t="shared" si="1"/>
        <v>231.84</v>
      </c>
      <c r="E18" s="11">
        <v>1.5</v>
      </c>
      <c r="F18" s="5">
        <v>2E-3</v>
      </c>
      <c r="G18" s="2">
        <v>0</v>
      </c>
      <c r="H18" s="2">
        <v>0</v>
      </c>
      <c r="I18" s="2">
        <v>0</v>
      </c>
      <c r="J18" s="12">
        <f>F18</f>
        <v>2E-3</v>
      </c>
      <c r="K18" s="9">
        <f t="shared" si="5"/>
        <v>1.54</v>
      </c>
    </row>
    <row r="19" spans="1:11" ht="57.6" x14ac:dyDescent="0.3">
      <c r="A19" s="2" t="s">
        <v>14</v>
      </c>
      <c r="B19" s="2">
        <v>960</v>
      </c>
      <c r="C19" s="2">
        <v>7296</v>
      </c>
      <c r="D19" s="7">
        <f t="shared" si="1"/>
        <v>7004.16</v>
      </c>
      <c r="E19" s="11">
        <v>21</v>
      </c>
      <c r="F19" s="11">
        <v>0.06</v>
      </c>
      <c r="G19" s="2" t="s">
        <v>36</v>
      </c>
      <c r="H19" s="2">
        <f>0.0022*1400</f>
        <v>3.08</v>
      </c>
      <c r="I19" s="2" t="s">
        <v>32</v>
      </c>
      <c r="J19" s="5">
        <f>F19+0.0288+H19</f>
        <v>3.1688000000000001</v>
      </c>
      <c r="K19" s="9">
        <f t="shared" si="5"/>
        <v>84.376000000000005</v>
      </c>
    </row>
    <row r="20" spans="1:11" ht="28.8" x14ac:dyDescent="0.3">
      <c r="A20" s="2" t="s">
        <v>13</v>
      </c>
      <c r="B20" s="2">
        <v>0.5</v>
      </c>
      <c r="C20" s="2">
        <v>4000</v>
      </c>
      <c r="D20" s="7">
        <f t="shared" si="1"/>
        <v>2</v>
      </c>
      <c r="E20" s="5">
        <v>4.2999999999999997E-2</v>
      </c>
      <c r="F20" s="5">
        <v>2E-3</v>
      </c>
      <c r="G20" s="2" t="s">
        <v>15</v>
      </c>
      <c r="H20" s="2">
        <f>8000*1400/1000000000</f>
        <v>1.12E-2</v>
      </c>
      <c r="I20" s="2">
        <v>0</v>
      </c>
      <c r="J20" s="12">
        <f>F20+H20</f>
        <v>1.32E-2</v>
      </c>
      <c r="K20" s="9">
        <f t="shared" si="5"/>
        <v>0.307</v>
      </c>
    </row>
    <row r="21" spans="1:11" x14ac:dyDescent="0.3">
      <c r="A21" s="15" t="s">
        <v>64</v>
      </c>
      <c r="B21" s="16"/>
      <c r="C21" s="16"/>
      <c r="D21" s="17">
        <v>50182</v>
      </c>
      <c r="K21" s="8"/>
    </row>
    <row r="23" spans="1:11" ht="27.75" customHeight="1" x14ac:dyDescent="0.3">
      <c r="A23" s="21" t="s">
        <v>58</v>
      </c>
      <c r="B23" s="21"/>
      <c r="C23" s="21"/>
      <c r="D23" s="21"/>
      <c r="E23" s="21"/>
      <c r="F23" s="21"/>
      <c r="G23" s="21"/>
    </row>
  </sheetData>
  <mergeCells count="1">
    <mergeCell ref="A23:G23"/>
  </mergeCells>
  <pageMargins left="0.70866141732283472" right="0.70866141732283472" top="0.78740157480314965" bottom="0.78740157480314965" header="0.31496062992125984" footer="0.31496062992125984"/>
  <pageSetup paperSize="9" orientation="landscape" r:id="rId1"/>
  <headerFooter>
    <oddHeader>&amp;A</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tabSelected="1" topLeftCell="A10" workbookViewId="0">
      <selection activeCell="F25" sqref="F25"/>
    </sheetView>
  </sheetViews>
  <sheetFormatPr defaultRowHeight="14.4" x14ac:dyDescent="0.3"/>
  <cols>
    <col min="1" max="1" width="29" customWidth="1"/>
    <col min="6" max="6" width="11" customWidth="1"/>
    <col min="9" max="9" width="12" customWidth="1"/>
    <col min="10" max="11" width="11.5546875" customWidth="1"/>
  </cols>
  <sheetData>
    <row r="1" spans="1:11" ht="79.5" customHeight="1" x14ac:dyDescent="0.3">
      <c r="A1" s="1" t="s">
        <v>0</v>
      </c>
      <c r="B1" s="1" t="s">
        <v>23</v>
      </c>
      <c r="C1" s="1" t="s">
        <v>22</v>
      </c>
      <c r="D1" s="3" t="s">
        <v>16</v>
      </c>
      <c r="E1" s="1" t="s">
        <v>17</v>
      </c>
      <c r="F1" s="1" t="s">
        <v>18</v>
      </c>
      <c r="G1" s="1" t="s">
        <v>8</v>
      </c>
      <c r="H1" s="1" t="s">
        <v>19</v>
      </c>
      <c r="I1" s="1" t="s">
        <v>4</v>
      </c>
      <c r="J1" s="1" t="s">
        <v>20</v>
      </c>
      <c r="K1" s="3" t="s">
        <v>21</v>
      </c>
    </row>
    <row r="2" spans="1:11" x14ac:dyDescent="0.3">
      <c r="A2" s="2" t="s">
        <v>24</v>
      </c>
      <c r="B2" s="2">
        <v>0.15</v>
      </c>
      <c r="C2" s="2">
        <v>5256</v>
      </c>
      <c r="D2" s="7">
        <f>B2*C2/1000</f>
        <v>0.78839999999999999</v>
      </c>
      <c r="E2" s="2">
        <v>3.2000000000000001E-2</v>
      </c>
      <c r="F2" s="4">
        <v>1.4999999999999999E-4</v>
      </c>
      <c r="G2" s="2">
        <v>0</v>
      </c>
      <c r="H2" s="2">
        <v>0</v>
      </c>
      <c r="I2" s="2">
        <v>0</v>
      </c>
      <c r="J2" s="4">
        <f>F2</f>
        <v>1.4999999999999999E-4</v>
      </c>
      <c r="K2" s="9">
        <f>E2+20*J2</f>
        <v>3.5000000000000003E-2</v>
      </c>
    </row>
    <row r="3" spans="1:11" ht="28.8" x14ac:dyDescent="0.3">
      <c r="A3" s="2" t="s">
        <v>1</v>
      </c>
      <c r="B3" s="2">
        <v>120</v>
      </c>
      <c r="C3" s="2">
        <v>2190</v>
      </c>
      <c r="D3" s="7">
        <f t="shared" ref="D3:D18" si="0">B3*C3/1000</f>
        <v>262.8</v>
      </c>
      <c r="E3" s="2">
        <v>10</v>
      </c>
      <c r="F3" s="5">
        <v>0.03</v>
      </c>
      <c r="G3" s="2">
        <v>0</v>
      </c>
      <c r="H3" s="2">
        <v>0</v>
      </c>
      <c r="I3" s="2" t="s">
        <v>25</v>
      </c>
      <c r="J3" s="5">
        <f>F3</f>
        <v>0.03</v>
      </c>
      <c r="K3" s="9">
        <f>E3+0.042+(20*J3)</f>
        <v>10.641999999999999</v>
      </c>
    </row>
    <row r="4" spans="1:11" ht="28.8" x14ac:dyDescent="0.3">
      <c r="A4" s="2" t="s">
        <v>1</v>
      </c>
      <c r="B4" s="2">
        <v>240</v>
      </c>
      <c r="C4" s="2">
        <v>2190</v>
      </c>
      <c r="D4" s="7">
        <f t="shared" si="0"/>
        <v>525.6</v>
      </c>
      <c r="E4" s="2">
        <v>13</v>
      </c>
      <c r="F4" s="5">
        <v>0.03</v>
      </c>
      <c r="G4" s="2">
        <v>0</v>
      </c>
      <c r="H4" s="2">
        <v>0</v>
      </c>
      <c r="I4" s="2" t="s">
        <v>25</v>
      </c>
      <c r="J4" s="5">
        <f>F4</f>
        <v>0.03</v>
      </c>
      <c r="K4" s="9">
        <f>E4+0.042+(20*J4)</f>
        <v>13.641999999999999</v>
      </c>
    </row>
    <row r="5" spans="1:11" ht="28.8" x14ac:dyDescent="0.3">
      <c r="A5" s="2" t="s">
        <v>2</v>
      </c>
      <c r="B5" s="2">
        <v>360</v>
      </c>
      <c r="C5" s="2">
        <v>2190</v>
      </c>
      <c r="D5" s="7">
        <f t="shared" si="0"/>
        <v>788.4</v>
      </c>
      <c r="E5" s="2">
        <v>19</v>
      </c>
      <c r="F5" s="5">
        <v>0.1</v>
      </c>
      <c r="G5" s="2">
        <v>0</v>
      </c>
      <c r="H5" s="2">
        <v>0</v>
      </c>
      <c r="I5" s="2" t="s">
        <v>26</v>
      </c>
      <c r="J5" s="5">
        <f>F5</f>
        <v>0.1</v>
      </c>
      <c r="K5" s="9">
        <f>E5+2.1+(20*J5)</f>
        <v>23.1</v>
      </c>
    </row>
    <row r="6" spans="1:11" ht="28.8" x14ac:dyDescent="0.3">
      <c r="A6" s="2" t="s">
        <v>3</v>
      </c>
      <c r="B6" s="2">
        <v>650</v>
      </c>
      <c r="C6" s="2">
        <v>1600</v>
      </c>
      <c r="D6" s="7">
        <f t="shared" si="0"/>
        <v>1040</v>
      </c>
      <c r="E6" s="2">
        <v>12</v>
      </c>
      <c r="F6" s="5">
        <v>0.08</v>
      </c>
      <c r="G6" s="2">
        <v>0</v>
      </c>
      <c r="H6" s="2">
        <v>0</v>
      </c>
      <c r="I6" s="2" t="s">
        <v>27</v>
      </c>
      <c r="J6" s="5">
        <f>F6</f>
        <v>0.08</v>
      </c>
      <c r="K6" s="9">
        <f>E6+0.025+(20*J6)</f>
        <v>13.625</v>
      </c>
    </row>
    <row r="7" spans="1:11" ht="28.8" x14ac:dyDescent="0.3">
      <c r="A7" s="2" t="s">
        <v>29</v>
      </c>
      <c r="B7" s="2">
        <v>2000</v>
      </c>
      <c r="C7" s="2">
        <v>8184</v>
      </c>
      <c r="D7" s="7">
        <f t="shared" si="0"/>
        <v>16368</v>
      </c>
      <c r="E7" s="2">
        <v>320</v>
      </c>
      <c r="F7" s="6">
        <v>2</v>
      </c>
      <c r="G7" s="2" t="s">
        <v>30</v>
      </c>
      <c r="H7" s="2">
        <v>2.57</v>
      </c>
      <c r="I7" s="2" t="s">
        <v>31</v>
      </c>
      <c r="J7" s="5">
        <f>F7+H7+0.88</f>
        <v>5.45</v>
      </c>
      <c r="K7" s="9">
        <f t="shared" ref="K7:K12" si="1">E7+20*J7</f>
        <v>429</v>
      </c>
    </row>
    <row r="8" spans="1:11" ht="28.8" x14ac:dyDescent="0.3">
      <c r="A8" s="2" t="s">
        <v>50</v>
      </c>
      <c r="B8" s="2">
        <v>960</v>
      </c>
      <c r="C8" s="2">
        <v>7296</v>
      </c>
      <c r="D8" s="7">
        <f t="shared" si="0"/>
        <v>7004.16</v>
      </c>
      <c r="E8" s="2">
        <v>21</v>
      </c>
      <c r="F8" s="5">
        <v>0.06</v>
      </c>
      <c r="G8" s="2" t="s">
        <v>33</v>
      </c>
      <c r="H8" s="2">
        <v>2.66</v>
      </c>
      <c r="I8" s="2" t="s">
        <v>32</v>
      </c>
      <c r="J8" s="5">
        <f>F8+H8+0.0288</f>
        <v>2.7488000000000001</v>
      </c>
      <c r="K8" s="9">
        <f t="shared" si="1"/>
        <v>75.975999999999999</v>
      </c>
    </row>
    <row r="9" spans="1:11" ht="28.8" x14ac:dyDescent="0.3">
      <c r="A9" s="2" t="s">
        <v>51</v>
      </c>
      <c r="B9" s="2">
        <v>600</v>
      </c>
      <c r="C9" s="2">
        <v>7296</v>
      </c>
      <c r="D9" s="7">
        <f t="shared" si="0"/>
        <v>4377.6000000000004</v>
      </c>
      <c r="E9" s="2">
        <v>20</v>
      </c>
      <c r="F9" s="5">
        <v>0.05</v>
      </c>
      <c r="G9" s="2" t="s">
        <v>34</v>
      </c>
      <c r="H9" s="2">
        <v>3.036</v>
      </c>
      <c r="I9" s="2" t="s">
        <v>35</v>
      </c>
      <c r="J9" s="5">
        <f>F9+H9+0.018</f>
        <v>3.1039999999999996</v>
      </c>
      <c r="K9" s="9">
        <f t="shared" si="1"/>
        <v>82.079999999999984</v>
      </c>
    </row>
    <row r="10" spans="1:11" ht="28.8" x14ac:dyDescent="0.3">
      <c r="A10" s="2" t="s">
        <v>54</v>
      </c>
      <c r="B10" s="2">
        <v>600</v>
      </c>
      <c r="C10" s="2">
        <v>7296</v>
      </c>
      <c r="D10" s="7">
        <f t="shared" si="0"/>
        <v>4377.6000000000004</v>
      </c>
      <c r="E10" s="2">
        <v>20</v>
      </c>
      <c r="F10" s="5">
        <v>0.05</v>
      </c>
      <c r="G10" s="2" t="s">
        <v>34</v>
      </c>
      <c r="H10" s="2">
        <v>2.16</v>
      </c>
      <c r="I10" s="2" t="s">
        <v>55</v>
      </c>
      <c r="J10" s="5">
        <f>F10+H10+0.318</f>
        <v>2.528</v>
      </c>
      <c r="K10" s="9">
        <f t="shared" si="1"/>
        <v>70.56</v>
      </c>
    </row>
    <row r="11" spans="1:11" ht="43.2" x14ac:dyDescent="0.3">
      <c r="A11" s="2" t="s">
        <v>46</v>
      </c>
      <c r="B11" s="2">
        <v>820</v>
      </c>
      <c r="C11" s="2">
        <v>6840</v>
      </c>
      <c r="D11" s="7">
        <f t="shared" si="0"/>
        <v>5608.8</v>
      </c>
      <c r="E11" s="2">
        <v>20</v>
      </c>
      <c r="F11" s="4">
        <v>0.05</v>
      </c>
      <c r="G11" s="2" t="s">
        <v>9</v>
      </c>
      <c r="H11" s="2">
        <v>2.97</v>
      </c>
      <c r="I11" s="2" t="s">
        <v>56</v>
      </c>
      <c r="J11" s="5">
        <f>F11+H11+0.025</f>
        <v>3.0449999999999999</v>
      </c>
      <c r="K11" s="9">
        <f t="shared" si="1"/>
        <v>80.900000000000006</v>
      </c>
    </row>
    <row r="12" spans="1:11" ht="43.2" x14ac:dyDescent="0.3">
      <c r="A12" s="2" t="s">
        <v>59</v>
      </c>
      <c r="B12" s="2">
        <v>820</v>
      </c>
      <c r="C12" s="2">
        <v>6840</v>
      </c>
      <c r="D12" s="7">
        <f t="shared" si="0"/>
        <v>5608.8</v>
      </c>
      <c r="E12" s="2">
        <v>20</v>
      </c>
      <c r="F12" s="4">
        <v>0.05</v>
      </c>
      <c r="G12" s="2" t="s">
        <v>49</v>
      </c>
      <c r="H12" s="2">
        <v>2.71</v>
      </c>
      <c r="I12" s="2" t="s">
        <v>60</v>
      </c>
      <c r="J12" s="5">
        <f>F12+H12+0.025</f>
        <v>2.7849999999999997</v>
      </c>
      <c r="K12" s="9">
        <f t="shared" si="1"/>
        <v>75.699999999999989</v>
      </c>
    </row>
    <row r="13" spans="1:11" x14ac:dyDescent="0.3">
      <c r="A13" s="2" t="s">
        <v>11</v>
      </c>
      <c r="B13" s="2">
        <v>7.1999999999999998E-3</v>
      </c>
      <c r="C13" s="2">
        <v>1200</v>
      </c>
      <c r="D13" s="7">
        <f t="shared" si="0"/>
        <v>8.6400000000000001E-3</v>
      </c>
      <c r="E13" s="4">
        <v>4.2000000000000002E-4</v>
      </c>
      <c r="F13" s="13">
        <v>5.0000000000000004E-6</v>
      </c>
      <c r="G13" s="2">
        <v>0</v>
      </c>
      <c r="H13" s="2">
        <v>0</v>
      </c>
      <c r="I13" s="2">
        <v>0</v>
      </c>
      <c r="J13" s="13">
        <f>F13</f>
        <v>5.0000000000000004E-6</v>
      </c>
      <c r="K13" s="14">
        <f>E13+20*J13</f>
        <v>5.2000000000000006E-4</v>
      </c>
    </row>
    <row r="14" spans="1:11" x14ac:dyDescent="0.3">
      <c r="A14" s="2" t="s">
        <v>12</v>
      </c>
      <c r="B14" s="2">
        <v>20</v>
      </c>
      <c r="C14" s="2">
        <v>1200</v>
      </c>
      <c r="D14" s="7">
        <f t="shared" si="0"/>
        <v>24</v>
      </c>
      <c r="E14" s="11">
        <v>0.7</v>
      </c>
      <c r="F14" s="12">
        <v>2.0000000000000001E-4</v>
      </c>
      <c r="G14" s="2">
        <v>0</v>
      </c>
      <c r="H14" s="2">
        <v>0</v>
      </c>
      <c r="I14" s="2">
        <v>0</v>
      </c>
      <c r="J14" s="12">
        <f>F14</f>
        <v>2.0000000000000001E-4</v>
      </c>
      <c r="K14" s="9">
        <f>E14+20*J14</f>
        <v>0.70399999999999996</v>
      </c>
    </row>
    <row r="15" spans="1:11" x14ac:dyDescent="0.3">
      <c r="A15" s="2" t="s">
        <v>6</v>
      </c>
      <c r="B15" s="2">
        <v>2</v>
      </c>
      <c r="C15" s="2">
        <v>4320</v>
      </c>
      <c r="D15" s="7">
        <f t="shared" si="0"/>
        <v>8.64</v>
      </c>
      <c r="E15" s="5">
        <v>7.6999999999999999E-2</v>
      </c>
      <c r="F15" s="12">
        <v>2.0000000000000001E-4</v>
      </c>
      <c r="G15" s="2">
        <v>0</v>
      </c>
      <c r="H15" s="2">
        <v>0</v>
      </c>
      <c r="I15" s="2">
        <v>0</v>
      </c>
      <c r="J15" s="12">
        <f>F15</f>
        <v>2.0000000000000001E-4</v>
      </c>
      <c r="K15" s="9">
        <f t="shared" ref="K15:K18" si="2">E15+20*J15</f>
        <v>8.1000000000000003E-2</v>
      </c>
    </row>
    <row r="16" spans="1:11" x14ac:dyDescent="0.3">
      <c r="A16" s="2" t="s">
        <v>7</v>
      </c>
      <c r="B16" s="2">
        <v>42</v>
      </c>
      <c r="C16" s="2">
        <v>4320</v>
      </c>
      <c r="D16" s="7">
        <f t="shared" si="0"/>
        <v>181.44</v>
      </c>
      <c r="E16" s="11">
        <v>1.5</v>
      </c>
      <c r="F16" s="5">
        <v>2E-3</v>
      </c>
      <c r="G16" s="2">
        <v>0</v>
      </c>
      <c r="H16" s="2">
        <v>0</v>
      </c>
      <c r="I16" s="2">
        <v>0</v>
      </c>
      <c r="J16" s="12">
        <f>F16</f>
        <v>2E-3</v>
      </c>
      <c r="K16" s="9">
        <f t="shared" si="2"/>
        <v>1.54</v>
      </c>
    </row>
    <row r="17" spans="1:11" ht="57.6" x14ac:dyDescent="0.3">
      <c r="A17" s="2" t="s">
        <v>14</v>
      </c>
      <c r="B17" s="2">
        <v>960</v>
      </c>
      <c r="C17" s="2">
        <v>7296</v>
      </c>
      <c r="D17" s="7">
        <f t="shared" si="0"/>
        <v>7004.16</v>
      </c>
      <c r="E17" s="11">
        <v>21</v>
      </c>
      <c r="F17" s="11">
        <v>0.06</v>
      </c>
      <c r="G17" s="2" t="s">
        <v>36</v>
      </c>
      <c r="H17" s="2">
        <f>0.0022*1400</f>
        <v>3.08</v>
      </c>
      <c r="I17" s="2" t="s">
        <v>32</v>
      </c>
      <c r="J17" s="5">
        <f>F17+0.0288+H17</f>
        <v>3.1688000000000001</v>
      </c>
      <c r="K17" s="9">
        <f t="shared" si="2"/>
        <v>84.376000000000005</v>
      </c>
    </row>
    <row r="18" spans="1:11" ht="28.8" x14ac:dyDescent="0.3">
      <c r="A18" s="2" t="s">
        <v>13</v>
      </c>
      <c r="B18" s="2">
        <v>0.5</v>
      </c>
      <c r="C18" s="2">
        <v>4000</v>
      </c>
      <c r="D18" s="7">
        <f t="shared" si="0"/>
        <v>2</v>
      </c>
      <c r="E18" s="5">
        <v>4.2999999999999997E-2</v>
      </c>
      <c r="F18" s="5">
        <v>2E-3</v>
      </c>
      <c r="G18" s="2" t="s">
        <v>15</v>
      </c>
      <c r="H18" s="2">
        <f>8000*1400/1000000000</f>
        <v>1.12E-2</v>
      </c>
      <c r="I18" s="2">
        <v>0</v>
      </c>
      <c r="J18" s="12">
        <f>F18+H18</f>
        <v>1.32E-2</v>
      </c>
      <c r="K18" s="9">
        <f t="shared" si="2"/>
        <v>0.307</v>
      </c>
    </row>
    <row r="19" spans="1:11" x14ac:dyDescent="0.3">
      <c r="A19" s="15" t="s">
        <v>63</v>
      </c>
      <c r="B19" s="16"/>
      <c r="C19" s="16"/>
      <c r="D19" s="17">
        <v>32480</v>
      </c>
      <c r="K19" s="8"/>
    </row>
    <row r="22" spans="1:11" ht="19.5" customHeight="1" x14ac:dyDescent="0.3">
      <c r="A22" s="22" t="s">
        <v>61</v>
      </c>
      <c r="B22" s="22"/>
      <c r="C22" s="22"/>
      <c r="D22" s="22"/>
      <c r="E22" s="22"/>
      <c r="F22" s="22"/>
      <c r="G22" s="22"/>
    </row>
  </sheetData>
  <mergeCells count="1">
    <mergeCell ref="A22:G22"/>
  </mergeCells>
  <pageMargins left="0.70866141732283472" right="0.70866141732283472" top="0.78740157480314965" bottom="0.78740157480314965" header="0.31496062992125984" footer="0.31496062992125984"/>
  <pageSetup paperSize="9" orientation="landscape" r:id="rId1"/>
  <headerFooter>
    <oddHeader>&amp;A</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5</vt:i4>
      </vt:variant>
    </vt:vector>
  </HeadingPairs>
  <TitlesOfParts>
    <vt:vector size="11" baseType="lpstr">
      <vt:lpstr>uvod</vt:lpstr>
      <vt:lpstr>stát A</vt:lpstr>
      <vt:lpstr>stát B</vt:lpstr>
      <vt:lpstr>stát C</vt:lpstr>
      <vt:lpstr>stát D</vt:lpstr>
      <vt:lpstr>stát E</vt:lpstr>
      <vt:lpstr>'stát A'!Print_Titles</vt:lpstr>
      <vt:lpstr>'stát B'!Print_Titles</vt:lpstr>
      <vt:lpstr>'stát C'!Print_Titles</vt:lpstr>
      <vt:lpstr>'stát D'!Print_Titles</vt:lpstr>
      <vt:lpstr>'stát E'!Print_Titles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vaclav.vavra</dc:creator>
  <cp:lastModifiedBy>Leger Ondřej</cp:lastModifiedBy>
  <cp:lastPrinted>2019-05-12T09:26:12Z</cp:lastPrinted>
  <dcterms:created xsi:type="dcterms:W3CDTF">2019-01-25T07:37:59Z</dcterms:created>
  <dcterms:modified xsi:type="dcterms:W3CDTF">2020-10-08T19:44:21Z</dcterms:modified>
</cp:coreProperties>
</file>